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liente\Desktop\"/>
    </mc:Choice>
  </mc:AlternateContent>
  <xr:revisionPtr revIDLastSave="0" documentId="13_ncr:1_{F12C7104-7EB1-4B21-89C8-97633ED9138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rçamento" sheetId="1" r:id="rId1"/>
    <sheet name="Composições" sheetId="4" r:id="rId2"/>
    <sheet name="CCF" sheetId="2" r:id="rId3"/>
    <sheet name="BDI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8" i="4" l="1"/>
  <c r="H167" i="4"/>
  <c r="H166" i="4"/>
  <c r="F13" i="2"/>
  <c r="F14" i="2"/>
  <c r="H14" i="2" s="1"/>
  <c r="J14" i="2" s="1"/>
  <c r="L14" i="2" s="1"/>
  <c r="N14" i="2" s="1"/>
  <c r="F15" i="2"/>
  <c r="H15" i="2" s="1"/>
  <c r="J15" i="2" s="1"/>
  <c r="L15" i="2" s="1"/>
  <c r="N15" i="2" s="1"/>
  <c r="F16" i="2"/>
  <c r="H16" i="2" s="1"/>
  <c r="J16" i="2" s="1"/>
  <c r="L16" i="2" s="1"/>
  <c r="N16" i="2" s="1"/>
  <c r="F17" i="2"/>
  <c r="H17" i="2" s="1"/>
  <c r="J17" i="2" s="1"/>
  <c r="L17" i="2" s="1"/>
  <c r="N17" i="2" s="1"/>
  <c r="F18" i="2"/>
  <c r="H18" i="2" s="1"/>
  <c r="J18" i="2" s="1"/>
  <c r="L18" i="2" s="1"/>
  <c r="F19" i="2"/>
  <c r="H19" i="2" s="1"/>
  <c r="J19" i="2" s="1"/>
  <c r="L19" i="2" s="1"/>
  <c r="F20" i="2"/>
  <c r="H20" i="2" s="1"/>
  <c r="J20" i="2" s="1"/>
  <c r="L20" i="2" s="1"/>
  <c r="F21" i="2"/>
  <c r="H21" i="2" s="1"/>
  <c r="J21" i="2" s="1"/>
  <c r="L21" i="2" s="1"/>
  <c r="F22" i="2"/>
  <c r="H22" i="2" s="1"/>
  <c r="J22" i="2" s="1"/>
  <c r="L22" i="2" s="1"/>
  <c r="F23" i="2"/>
  <c r="H23" i="2" s="1"/>
  <c r="J23" i="2" s="1"/>
  <c r="L23" i="2" s="1"/>
  <c r="C16" i="2"/>
  <c r="B16" i="2"/>
  <c r="C15" i="2"/>
  <c r="C14" i="2"/>
  <c r="C13" i="2"/>
  <c r="C23" i="2"/>
  <c r="C22" i="2"/>
  <c r="C21" i="2"/>
  <c r="C20" i="2"/>
  <c r="C19" i="2"/>
  <c r="C18" i="2"/>
  <c r="C17" i="2"/>
  <c r="C12" i="2"/>
  <c r="B23" i="2"/>
  <c r="B22" i="2"/>
  <c r="B21" i="2"/>
  <c r="B20" i="2"/>
  <c r="B19" i="2"/>
  <c r="B18" i="2"/>
  <c r="B17" i="2"/>
  <c r="B12" i="2"/>
  <c r="H13" i="2"/>
  <c r="J13" i="2" s="1"/>
  <c r="L13" i="2" s="1"/>
  <c r="N13" i="2" s="1"/>
  <c r="F12" i="2"/>
  <c r="H12" i="2" s="1"/>
  <c r="J12" i="2" s="1"/>
  <c r="L12" i="2" s="1"/>
  <c r="N12" i="2" s="1"/>
  <c r="H165" i="4" l="1"/>
  <c r="N20" i="2"/>
  <c r="N19" i="2"/>
  <c r="N18" i="2"/>
  <c r="N23" i="2"/>
  <c r="N22" i="2"/>
  <c r="N21" i="2"/>
  <c r="H164" i="4" l="1"/>
  <c r="E163" i="4"/>
  <c r="D163" i="4"/>
  <c r="H162" i="4"/>
  <c r="H161" i="4"/>
  <c r="H160" i="4"/>
  <c r="H159" i="4"/>
  <c r="F155" i="4"/>
  <c r="H155" i="4" s="1"/>
  <c r="F154" i="4"/>
  <c r="H154" i="4" s="1"/>
  <c r="F153" i="4"/>
  <c r="H153" i="4" s="1"/>
  <c r="H152" i="4"/>
  <c r="E151" i="4"/>
  <c r="D151" i="4"/>
  <c r="F149" i="4"/>
  <c r="H149" i="4" s="1"/>
  <c r="H157" i="4"/>
  <c r="H156" i="4"/>
  <c r="H150" i="4"/>
  <c r="H145" i="4"/>
  <c r="H147" i="4"/>
  <c r="H146" i="4"/>
  <c r="H144" i="4"/>
  <c r="H143" i="4"/>
  <c r="H141" i="4"/>
  <c r="H140" i="4"/>
  <c r="H139" i="4"/>
  <c r="H138" i="4"/>
  <c r="H134" i="4"/>
  <c r="H136" i="4"/>
  <c r="H135" i="4"/>
  <c r="H133" i="4"/>
  <c r="H131" i="4"/>
  <c r="H130" i="4"/>
  <c r="H129" i="4"/>
  <c r="H128" i="4"/>
  <c r="H124" i="4"/>
  <c r="H126" i="4"/>
  <c r="H125" i="4"/>
  <c r="H121" i="4"/>
  <c r="H120" i="4"/>
  <c r="H119" i="4"/>
  <c r="H116" i="4"/>
  <c r="H117" i="4"/>
  <c r="H115" i="4"/>
  <c r="H114" i="4"/>
  <c r="H111" i="4"/>
  <c r="H110" i="4"/>
  <c r="H107" i="4"/>
  <c r="H103" i="4"/>
  <c r="H102" i="4"/>
  <c r="H99" i="4"/>
  <c r="H112" i="4"/>
  <c r="H108" i="4"/>
  <c r="H106" i="4"/>
  <c r="H104" i="4"/>
  <c r="H100" i="4"/>
  <c r="H98" i="4"/>
  <c r="H142" i="4" l="1"/>
  <c r="H122" i="4"/>
  <c r="H137" i="4"/>
  <c r="H132" i="4"/>
  <c r="H127" i="4"/>
  <c r="H118" i="4"/>
  <c r="H113" i="4"/>
  <c r="H109" i="4"/>
  <c r="H105" i="4"/>
  <c r="H101" i="4"/>
  <c r="H97" i="4"/>
  <c r="H96" i="4"/>
  <c r="H95" i="4"/>
  <c r="H93" i="4"/>
  <c r="H92" i="4"/>
  <c r="H91" i="4"/>
  <c r="H89" i="4"/>
  <c r="H88" i="4"/>
  <c r="H87" i="4"/>
  <c r="H85" i="4"/>
  <c r="H83" i="4"/>
  <c r="H84" i="4"/>
  <c r="H81" i="4"/>
  <c r="H80" i="4"/>
  <c r="H79" i="4"/>
  <c r="H78" i="4"/>
  <c r="H77" i="4"/>
  <c r="H75" i="4"/>
  <c r="H74" i="4"/>
  <c r="H72" i="4"/>
  <c r="H71" i="4"/>
  <c r="H69" i="4"/>
  <c r="H68" i="4"/>
  <c r="H67" i="4"/>
  <c r="H65" i="4"/>
  <c r="H64" i="4"/>
  <c r="H63" i="4"/>
  <c r="H62" i="4"/>
  <c r="H61" i="4"/>
  <c r="H60" i="4"/>
  <c r="H94" i="4" l="1"/>
  <c r="H90" i="4"/>
  <c r="H86" i="4"/>
  <c r="H82" i="4"/>
  <c r="H70" i="4"/>
  <c r="H76" i="4"/>
  <c r="H59" i="4"/>
  <c r="H73" i="4"/>
  <c r="H66" i="4"/>
  <c r="G163" i="4" l="1"/>
  <c r="H163" i="4" s="1"/>
  <c r="H158" i="4" s="1"/>
  <c r="H58" i="4"/>
  <c r="H57" i="4"/>
  <c r="H55" i="4"/>
  <c r="H54" i="4"/>
  <c r="H52" i="4"/>
  <c r="H51" i="4" s="1"/>
  <c r="H56" i="4" l="1"/>
  <c r="H53" i="4"/>
  <c r="H50" i="4"/>
  <c r="H49" i="4"/>
  <c r="H48" i="4"/>
  <c r="H46" i="4"/>
  <c r="H45" i="4"/>
  <c r="H44" i="4"/>
  <c r="H43" i="4"/>
  <c r="H41" i="4"/>
  <c r="H40" i="4"/>
  <c r="H47" i="4" l="1"/>
  <c r="H42" i="4"/>
  <c r="H39" i="4"/>
  <c r="I28" i="6"/>
  <c r="G28" i="6" s="1"/>
  <c r="G7" i="1" s="1"/>
  <c r="I27" i="6"/>
  <c r="G27" i="6" s="1"/>
  <c r="D7" i="6"/>
  <c r="D6" i="6"/>
  <c r="D5" i="6"/>
  <c r="D4" i="6"/>
  <c r="H34" i="4"/>
  <c r="H37" i="4"/>
  <c r="H38" i="4"/>
  <c r="H36" i="4"/>
  <c r="H35" i="4"/>
  <c r="H33" i="4"/>
  <c r="H32" i="4"/>
  <c r="H31" i="4"/>
  <c r="H30" i="4"/>
  <c r="H29" i="4"/>
  <c r="H27" i="4"/>
  <c r="H26" i="4"/>
  <c r="H25" i="4"/>
  <c r="H24" i="4"/>
  <c r="H22" i="4"/>
  <c r="H20" i="4" s="1"/>
  <c r="H19" i="4"/>
  <c r="H14" i="4"/>
  <c r="H15" i="4"/>
  <c r="H16" i="4"/>
  <c r="H13" i="4"/>
  <c r="H12" i="4"/>
  <c r="D6" i="2"/>
  <c r="D7" i="2"/>
  <c r="D5" i="2"/>
  <c r="D4" i="2"/>
  <c r="I275" i="1" l="1"/>
  <c r="J275" i="1" s="1"/>
  <c r="I239" i="1"/>
  <c r="J239" i="1" s="1"/>
  <c r="I249" i="1"/>
  <c r="J249" i="1" s="1"/>
  <c r="I258" i="1"/>
  <c r="J258" i="1" s="1"/>
  <c r="I201" i="1"/>
  <c r="J201" i="1" s="1"/>
  <c r="I178" i="1"/>
  <c r="J178" i="1" s="1"/>
  <c r="I188" i="1"/>
  <c r="J188" i="1" s="1"/>
  <c r="I197" i="1"/>
  <c r="J197" i="1" s="1"/>
  <c r="I165" i="1"/>
  <c r="J165" i="1" s="1"/>
  <c r="I174" i="1"/>
  <c r="J174" i="1" s="1"/>
  <c r="I133" i="1"/>
  <c r="J133" i="1" s="1"/>
  <c r="I143" i="1"/>
  <c r="J143" i="1" s="1"/>
  <c r="I153" i="1"/>
  <c r="J153" i="1" s="1"/>
  <c r="I103" i="1"/>
  <c r="J103" i="1" s="1"/>
  <c r="I94" i="1"/>
  <c r="J94" i="1" s="1"/>
  <c r="I84" i="1"/>
  <c r="J84" i="1" s="1"/>
  <c r="I68" i="1"/>
  <c r="J68" i="1" s="1"/>
  <c r="I52" i="1"/>
  <c r="J52" i="1" s="1"/>
  <c r="I46" i="1"/>
  <c r="J46" i="1" s="1"/>
  <c r="I38" i="1"/>
  <c r="J38" i="1" s="1"/>
  <c r="I40" i="1"/>
  <c r="J40" i="1" s="1"/>
  <c r="I187" i="1"/>
  <c r="J187" i="1" s="1"/>
  <c r="I67" i="1"/>
  <c r="J67" i="1" s="1"/>
  <c r="I240" i="1"/>
  <c r="J240" i="1" s="1"/>
  <c r="I259" i="1"/>
  <c r="J259" i="1" s="1"/>
  <c r="I268" i="1"/>
  <c r="J268" i="1" s="1"/>
  <c r="I202" i="1"/>
  <c r="J202" i="1" s="1"/>
  <c r="I213" i="1"/>
  <c r="J213" i="1" s="1"/>
  <c r="I179" i="1"/>
  <c r="J179" i="1" s="1"/>
  <c r="I189" i="1"/>
  <c r="J189" i="1" s="1"/>
  <c r="I134" i="1"/>
  <c r="J134" i="1" s="1"/>
  <c r="I155" i="1"/>
  <c r="J155" i="1" s="1"/>
  <c r="I115" i="1"/>
  <c r="J115" i="1" s="1"/>
  <c r="I100" i="1"/>
  <c r="J100" i="1" s="1"/>
  <c r="I85" i="1"/>
  <c r="J85" i="1" s="1"/>
  <c r="I69" i="1"/>
  <c r="J69" i="1" s="1"/>
  <c r="I53" i="1"/>
  <c r="J53" i="1" s="1"/>
  <c r="I47" i="1"/>
  <c r="J47" i="1" s="1"/>
  <c r="I28" i="1"/>
  <c r="J28" i="1" s="1"/>
  <c r="I177" i="1"/>
  <c r="J177" i="1" s="1"/>
  <c r="I51" i="1"/>
  <c r="J51" i="1" s="1"/>
  <c r="I276" i="1"/>
  <c r="J276" i="1" s="1"/>
  <c r="I241" i="1"/>
  <c r="J241" i="1" s="1"/>
  <c r="I250" i="1"/>
  <c r="J250" i="1" s="1"/>
  <c r="I260" i="1"/>
  <c r="J260" i="1" s="1"/>
  <c r="I269" i="1"/>
  <c r="J269" i="1" s="1"/>
  <c r="I231" i="1"/>
  <c r="J231" i="1" s="1"/>
  <c r="I203" i="1"/>
  <c r="J203" i="1" s="1"/>
  <c r="I214" i="1"/>
  <c r="J214" i="1" s="1"/>
  <c r="I180" i="1"/>
  <c r="J180" i="1" s="1"/>
  <c r="I190" i="1"/>
  <c r="J190" i="1" s="1"/>
  <c r="I176" i="1"/>
  <c r="J176" i="1" s="1"/>
  <c r="I166" i="1"/>
  <c r="J166" i="1" s="1"/>
  <c r="I158" i="1"/>
  <c r="J158" i="1" s="1"/>
  <c r="I135" i="1"/>
  <c r="J135" i="1" s="1"/>
  <c r="I144" i="1"/>
  <c r="J144" i="1" s="1"/>
  <c r="I113" i="1"/>
  <c r="J113" i="1" s="1"/>
  <c r="I86" i="1"/>
  <c r="J86" i="1" s="1"/>
  <c r="I71" i="1"/>
  <c r="J71" i="1" s="1"/>
  <c r="I54" i="1"/>
  <c r="J54" i="1" s="1"/>
  <c r="I13" i="1"/>
  <c r="J13" i="1" s="1"/>
  <c r="I277" i="1"/>
  <c r="J277" i="1" s="1"/>
  <c r="I242" i="1"/>
  <c r="J242" i="1" s="1"/>
  <c r="I251" i="1"/>
  <c r="J251" i="1" s="1"/>
  <c r="I270" i="1"/>
  <c r="J270" i="1" s="1"/>
  <c r="I224" i="1"/>
  <c r="J224" i="1" s="1"/>
  <c r="I204" i="1"/>
  <c r="J204" i="1" s="1"/>
  <c r="I215" i="1"/>
  <c r="J215" i="1" s="1"/>
  <c r="I191" i="1"/>
  <c r="J191" i="1" s="1"/>
  <c r="I159" i="1"/>
  <c r="J159" i="1" s="1"/>
  <c r="I167" i="1"/>
  <c r="J167" i="1" s="1"/>
  <c r="I125" i="1"/>
  <c r="J125" i="1" s="1"/>
  <c r="I136" i="1"/>
  <c r="J136" i="1" s="1"/>
  <c r="I145" i="1"/>
  <c r="J145" i="1" s="1"/>
  <c r="I156" i="1"/>
  <c r="J156" i="1" s="1"/>
  <c r="I112" i="1"/>
  <c r="J112" i="1" s="1"/>
  <c r="I91" i="1"/>
  <c r="J91" i="1" s="1"/>
  <c r="I87" i="1"/>
  <c r="J87" i="1" s="1"/>
  <c r="I72" i="1"/>
  <c r="J72" i="1" s="1"/>
  <c r="I55" i="1"/>
  <c r="J55" i="1" s="1"/>
  <c r="I29" i="1"/>
  <c r="J29" i="1" s="1"/>
  <c r="I12" i="1"/>
  <c r="J12" i="1" s="1"/>
  <c r="J11" i="1" s="1"/>
  <c r="I35" i="1"/>
  <c r="J35" i="1" s="1"/>
  <c r="I37" i="1"/>
  <c r="J37" i="1" s="1"/>
  <c r="I243" i="1"/>
  <c r="J243" i="1" s="1"/>
  <c r="I252" i="1"/>
  <c r="J252" i="1" s="1"/>
  <c r="I261" i="1"/>
  <c r="J261" i="1" s="1"/>
  <c r="I271" i="1"/>
  <c r="J271" i="1" s="1"/>
  <c r="I225" i="1"/>
  <c r="J225" i="1" s="1"/>
  <c r="I217" i="1"/>
  <c r="J217" i="1" s="1"/>
  <c r="I181" i="1"/>
  <c r="J181" i="1" s="1"/>
  <c r="I192" i="1"/>
  <c r="J192" i="1" s="1"/>
  <c r="I168" i="1"/>
  <c r="J168" i="1" s="1"/>
  <c r="I146" i="1"/>
  <c r="J146" i="1" s="1"/>
  <c r="I106" i="1"/>
  <c r="J106" i="1" s="1"/>
  <c r="I88" i="1"/>
  <c r="J88" i="1" s="1"/>
  <c r="I73" i="1"/>
  <c r="J73" i="1" s="1"/>
  <c r="I56" i="1"/>
  <c r="J56" i="1" s="1"/>
  <c r="I30" i="1"/>
  <c r="J30" i="1" s="1"/>
  <c r="I18" i="1"/>
  <c r="J18" i="1" s="1"/>
  <c r="I223" i="1"/>
  <c r="J223" i="1" s="1"/>
  <c r="I278" i="1"/>
  <c r="J278" i="1" s="1"/>
  <c r="I253" i="1"/>
  <c r="J253" i="1" s="1"/>
  <c r="I272" i="1"/>
  <c r="J272" i="1" s="1"/>
  <c r="I226" i="1"/>
  <c r="J226" i="1" s="1"/>
  <c r="I205" i="1"/>
  <c r="J205" i="1" s="1"/>
  <c r="I182" i="1"/>
  <c r="J182" i="1" s="1"/>
  <c r="I160" i="1"/>
  <c r="J160" i="1" s="1"/>
  <c r="I169" i="1"/>
  <c r="J169" i="1" s="1"/>
  <c r="I126" i="1"/>
  <c r="J126" i="1" s="1"/>
  <c r="I137" i="1"/>
  <c r="J137" i="1" s="1"/>
  <c r="I147" i="1"/>
  <c r="J147" i="1" s="1"/>
  <c r="I124" i="1"/>
  <c r="J124" i="1" s="1"/>
  <c r="I107" i="1"/>
  <c r="J107" i="1" s="1"/>
  <c r="I89" i="1"/>
  <c r="J89" i="1" s="1"/>
  <c r="I74" i="1"/>
  <c r="J74" i="1" s="1"/>
  <c r="I57" i="1"/>
  <c r="J57" i="1" s="1"/>
  <c r="I31" i="1"/>
  <c r="J31" i="1" s="1"/>
  <c r="I26" i="1"/>
  <c r="J26" i="1" s="1"/>
  <c r="I19" i="1"/>
  <c r="J19" i="1" s="1"/>
  <c r="I238" i="1"/>
  <c r="J238" i="1" s="1"/>
  <c r="I196" i="1"/>
  <c r="J196" i="1" s="1"/>
  <c r="I132" i="1"/>
  <c r="J132" i="1" s="1"/>
  <c r="I152" i="1"/>
  <c r="J152" i="1" s="1"/>
  <c r="I102" i="1"/>
  <c r="J102" i="1" s="1"/>
  <c r="I244" i="1"/>
  <c r="J244" i="1" s="1"/>
  <c r="I254" i="1"/>
  <c r="J254" i="1" s="1"/>
  <c r="I262" i="1"/>
  <c r="J262" i="1" s="1"/>
  <c r="I237" i="1"/>
  <c r="J237" i="1" s="1"/>
  <c r="I227" i="1"/>
  <c r="J227" i="1" s="1"/>
  <c r="I218" i="1"/>
  <c r="J218" i="1" s="1"/>
  <c r="I183" i="1"/>
  <c r="J183" i="1" s="1"/>
  <c r="I193" i="1"/>
  <c r="J193" i="1" s="1"/>
  <c r="I161" i="1"/>
  <c r="J161" i="1" s="1"/>
  <c r="I170" i="1"/>
  <c r="J170" i="1" s="1"/>
  <c r="I128" i="1"/>
  <c r="J128" i="1" s="1"/>
  <c r="I148" i="1"/>
  <c r="J148" i="1" s="1"/>
  <c r="I116" i="1"/>
  <c r="J116" i="1" s="1"/>
  <c r="I108" i="1"/>
  <c r="J108" i="1" s="1"/>
  <c r="I97" i="1"/>
  <c r="J97" i="1" s="1"/>
  <c r="I82" i="1"/>
  <c r="J82" i="1" s="1"/>
  <c r="I75" i="1"/>
  <c r="J75" i="1" s="1"/>
  <c r="I58" i="1"/>
  <c r="J58" i="1" s="1"/>
  <c r="I32" i="1"/>
  <c r="J32" i="1" s="1"/>
  <c r="I25" i="1"/>
  <c r="J25" i="1" s="1"/>
  <c r="I20" i="1"/>
  <c r="J20" i="1" s="1"/>
  <c r="I235" i="1"/>
  <c r="J235" i="1" s="1"/>
  <c r="I279" i="1"/>
  <c r="J279" i="1" s="1"/>
  <c r="I245" i="1"/>
  <c r="J245" i="1" s="1"/>
  <c r="I263" i="1"/>
  <c r="J263" i="1" s="1"/>
  <c r="I207" i="1"/>
  <c r="J207" i="1" s="1"/>
  <c r="I219" i="1"/>
  <c r="J219" i="1" s="1"/>
  <c r="I184" i="1"/>
  <c r="J184" i="1" s="1"/>
  <c r="I162" i="1"/>
  <c r="J162" i="1" s="1"/>
  <c r="I138" i="1"/>
  <c r="J138" i="1" s="1"/>
  <c r="I117" i="1"/>
  <c r="J117" i="1" s="1"/>
  <c r="I109" i="1"/>
  <c r="J109" i="1" s="1"/>
  <c r="I98" i="1"/>
  <c r="J98" i="1" s="1"/>
  <c r="I77" i="1"/>
  <c r="J77" i="1" s="1"/>
  <c r="I49" i="1"/>
  <c r="J49" i="1" s="1"/>
  <c r="I41" i="1"/>
  <c r="J41" i="1" s="1"/>
  <c r="I33" i="1"/>
  <c r="J33" i="1" s="1"/>
  <c r="I21" i="1"/>
  <c r="J21" i="1" s="1"/>
  <c r="I267" i="1"/>
  <c r="J267" i="1" s="1"/>
  <c r="I83" i="1"/>
  <c r="J83" i="1" s="1"/>
  <c r="I280" i="1"/>
  <c r="J280" i="1" s="1"/>
  <c r="I246" i="1"/>
  <c r="J246" i="1" s="1"/>
  <c r="I255" i="1"/>
  <c r="J255" i="1" s="1"/>
  <c r="I264" i="1"/>
  <c r="J264" i="1" s="1"/>
  <c r="I232" i="1"/>
  <c r="J232" i="1" s="1"/>
  <c r="I228" i="1"/>
  <c r="J228" i="1" s="1"/>
  <c r="I208" i="1"/>
  <c r="J208" i="1" s="1"/>
  <c r="I221" i="1"/>
  <c r="J221" i="1" s="1"/>
  <c r="I185" i="1"/>
  <c r="J185" i="1" s="1"/>
  <c r="I194" i="1"/>
  <c r="J194" i="1" s="1"/>
  <c r="I163" i="1"/>
  <c r="J163" i="1" s="1"/>
  <c r="I171" i="1"/>
  <c r="J171" i="1" s="1"/>
  <c r="I129" i="1"/>
  <c r="J129" i="1" s="1"/>
  <c r="I139" i="1"/>
  <c r="J139" i="1" s="1"/>
  <c r="I149" i="1"/>
  <c r="J149" i="1" s="1"/>
  <c r="I118" i="1"/>
  <c r="J118" i="1" s="1"/>
  <c r="I110" i="1"/>
  <c r="J110" i="1" s="1"/>
  <c r="I96" i="1"/>
  <c r="J96" i="1" s="1"/>
  <c r="J95" i="1" s="1"/>
  <c r="I63" i="1"/>
  <c r="J63" i="1" s="1"/>
  <c r="I78" i="1"/>
  <c r="J78" i="1" s="1"/>
  <c r="I42" i="1"/>
  <c r="J42" i="1" s="1"/>
  <c r="I34" i="1"/>
  <c r="J34" i="1" s="1"/>
  <c r="I22" i="1"/>
  <c r="J22" i="1" s="1"/>
  <c r="I212" i="1"/>
  <c r="J212" i="1" s="1"/>
  <c r="I247" i="1"/>
  <c r="J247" i="1" s="1"/>
  <c r="I265" i="1"/>
  <c r="J265" i="1" s="1"/>
  <c r="I233" i="1"/>
  <c r="J233" i="1" s="1"/>
  <c r="I229" i="1"/>
  <c r="J229" i="1" s="1"/>
  <c r="I209" i="1"/>
  <c r="J209" i="1" s="1"/>
  <c r="I186" i="1"/>
  <c r="J186" i="1" s="1"/>
  <c r="I130" i="1"/>
  <c r="J130" i="1" s="1"/>
  <c r="I140" i="1"/>
  <c r="J140" i="1" s="1"/>
  <c r="I119" i="1"/>
  <c r="J119" i="1" s="1"/>
  <c r="I105" i="1"/>
  <c r="J105" i="1" s="1"/>
  <c r="J104" i="1" s="1"/>
  <c r="I64" i="1"/>
  <c r="J64" i="1" s="1"/>
  <c r="I79" i="1"/>
  <c r="J79" i="1" s="1"/>
  <c r="I62" i="1"/>
  <c r="J62" i="1" s="1"/>
  <c r="I43" i="1"/>
  <c r="J43" i="1" s="1"/>
  <c r="I23" i="1"/>
  <c r="J23" i="1" s="1"/>
  <c r="I45" i="1"/>
  <c r="J45" i="1" s="1"/>
  <c r="I274" i="1"/>
  <c r="J274" i="1" s="1"/>
  <c r="I248" i="1"/>
  <c r="J248" i="1" s="1"/>
  <c r="I256" i="1"/>
  <c r="J256" i="1" s="1"/>
  <c r="I266" i="1"/>
  <c r="J266" i="1" s="1"/>
  <c r="I234" i="1"/>
  <c r="J234" i="1" s="1"/>
  <c r="I211" i="1"/>
  <c r="J211" i="1" s="1"/>
  <c r="I200" i="1"/>
  <c r="J200" i="1" s="1"/>
  <c r="I195" i="1"/>
  <c r="J195" i="1" s="1"/>
  <c r="I164" i="1"/>
  <c r="J164" i="1" s="1"/>
  <c r="I172" i="1"/>
  <c r="J172" i="1" s="1"/>
  <c r="I142" i="1"/>
  <c r="J142" i="1" s="1"/>
  <c r="I151" i="1"/>
  <c r="J151" i="1" s="1"/>
  <c r="I120" i="1"/>
  <c r="J120" i="1" s="1"/>
  <c r="I101" i="1"/>
  <c r="J101" i="1" s="1"/>
  <c r="I92" i="1"/>
  <c r="J92" i="1" s="1"/>
  <c r="I66" i="1"/>
  <c r="J66" i="1" s="1"/>
  <c r="I80" i="1"/>
  <c r="J80" i="1" s="1"/>
  <c r="I50" i="1"/>
  <c r="J50" i="1" s="1"/>
  <c r="I44" i="1"/>
  <c r="J44" i="1" s="1"/>
  <c r="I36" i="1"/>
  <c r="J36" i="1" s="1"/>
  <c r="I17" i="1"/>
  <c r="J17" i="1" s="1"/>
  <c r="I257" i="1"/>
  <c r="J257" i="1" s="1"/>
  <c r="I173" i="1"/>
  <c r="J173" i="1" s="1"/>
  <c r="I121" i="1"/>
  <c r="J121" i="1" s="1"/>
  <c r="I93" i="1"/>
  <c r="J93" i="1" s="1"/>
  <c r="G151" i="4"/>
  <c r="H151" i="4" s="1"/>
  <c r="H148" i="4" s="1"/>
  <c r="H28" i="4"/>
  <c r="H11" i="4"/>
  <c r="H23" i="4"/>
  <c r="H17" i="4"/>
  <c r="J230" i="1" l="1"/>
  <c r="J16" i="1"/>
  <c r="J99" i="1"/>
  <c r="J81" i="1"/>
  <c r="J236" i="1"/>
  <c r="J114" i="1"/>
  <c r="J39" i="1"/>
  <c r="J198" i="1"/>
  <c r="J157" i="1"/>
  <c r="J122" i="1"/>
  <c r="D16" i="2" s="1"/>
  <c r="J222" i="1"/>
  <c r="D20" i="2" s="1"/>
  <c r="J90" i="1"/>
  <c r="J48" i="1"/>
  <c r="J111" i="1"/>
  <c r="J175" i="1"/>
  <c r="J60" i="1"/>
  <c r="J27" i="1"/>
  <c r="J273" i="1"/>
  <c r="J24" i="1"/>
  <c r="D22" i="2"/>
  <c r="D14" i="2"/>
  <c r="D23" i="2"/>
  <c r="D19" i="2"/>
  <c r="J15" i="1" l="1"/>
  <c r="J59" i="1"/>
  <c r="J14" i="1" s="1"/>
  <c r="J282" i="1" s="1"/>
  <c r="D12" i="2"/>
  <c r="D17" i="2"/>
  <c r="D21" i="2"/>
  <c r="D18" i="2"/>
  <c r="D15" i="2" l="1"/>
  <c r="D13" i="2"/>
  <c r="D24" i="2" s="1"/>
  <c r="M25" i="2" l="1"/>
  <c r="K25" i="2"/>
  <c r="K24" i="2" s="1"/>
  <c r="I25" i="2"/>
  <c r="I24" i="2" s="1"/>
  <c r="G25" i="2"/>
  <c r="G24" i="2" s="1"/>
  <c r="E25" i="2"/>
  <c r="E24" i="2" s="1"/>
  <c r="F24" i="2" s="1"/>
  <c r="M24" i="2"/>
  <c r="H24" i="2" l="1"/>
  <c r="J24" i="2" s="1"/>
  <c r="L24" i="2" s="1"/>
  <c r="N25" i="2"/>
  <c r="F25" i="2"/>
  <c r="H25" i="2" s="1"/>
  <c r="J25" i="2" s="1"/>
  <c r="L25" i="2" s="1"/>
  <c r="N24" i="2"/>
</calcChain>
</file>

<file path=xl/sharedStrings.xml><?xml version="1.0" encoding="utf-8"?>
<sst xmlns="http://schemas.openxmlformats.org/spreadsheetml/2006/main" count="2030" uniqueCount="970">
  <si>
    <t>Descrição</t>
  </si>
  <si>
    <t>Unidade</t>
  </si>
  <si>
    <t>Quantidade</t>
  </si>
  <si>
    <t>Valor Total</t>
  </si>
  <si>
    <t>Item</t>
  </si>
  <si>
    <t>1.0</t>
  </si>
  <si>
    <t>2.0</t>
  </si>
  <si>
    <t>3.0</t>
  </si>
  <si>
    <t>4.0</t>
  </si>
  <si>
    <t>5.0</t>
  </si>
  <si>
    <t>6.0</t>
  </si>
  <si>
    <t>7.0</t>
  </si>
  <si>
    <t>8.0</t>
  </si>
  <si>
    <t>9.0</t>
  </si>
  <si>
    <t>ORÇAMENTO SINTÉTICO</t>
  </si>
  <si>
    <t>4.1</t>
  </si>
  <si>
    <t>4.2</t>
  </si>
  <si>
    <t>4.3</t>
  </si>
  <si>
    <t>4.4</t>
  </si>
  <si>
    <t>Instalações Sanitárias</t>
  </si>
  <si>
    <t>Instalações Hidráulicas</t>
  </si>
  <si>
    <t>Instalações Pluviais</t>
  </si>
  <si>
    <t>3.1</t>
  </si>
  <si>
    <t>3.2</t>
  </si>
  <si>
    <t>3.3</t>
  </si>
  <si>
    <t>3.4</t>
  </si>
  <si>
    <t>Instalações Elétricas</t>
  </si>
  <si>
    <t>2.1</t>
  </si>
  <si>
    <t>2.1.1</t>
  </si>
  <si>
    <t>2.1.2</t>
  </si>
  <si>
    <t>2.2.1</t>
  </si>
  <si>
    <t>2.1.3</t>
  </si>
  <si>
    <t>2.1.4</t>
  </si>
  <si>
    <t>2.2</t>
  </si>
  <si>
    <t>2.2.2</t>
  </si>
  <si>
    <t>2.2.3</t>
  </si>
  <si>
    <t>2.3</t>
  </si>
  <si>
    <t>2.3.1</t>
  </si>
  <si>
    <t>2.3.2</t>
  </si>
  <si>
    <t>2.3.3</t>
  </si>
  <si>
    <t>2.3.4</t>
  </si>
  <si>
    <t>2.3.5</t>
  </si>
  <si>
    <t>1.1</t>
  </si>
  <si>
    <t>2.2.4</t>
  </si>
  <si>
    <t>2.4</t>
  </si>
  <si>
    <t>2.4.1</t>
  </si>
  <si>
    <t>2.4.2</t>
  </si>
  <si>
    <t>3.5</t>
  </si>
  <si>
    <t>Cliente: Município de Tunápolis - SC</t>
  </si>
  <si>
    <t>Obra: Reforma e Ampliação do Centro Esportivo</t>
  </si>
  <si>
    <t>BDI:</t>
  </si>
  <si>
    <t>Atividades Preliminares</t>
  </si>
  <si>
    <t>Valor Unitário s/ BDI</t>
  </si>
  <si>
    <t>Civil (Arquitetura e Estrutura)</t>
  </si>
  <si>
    <t>Reforma Copa 01 e Copa 02 (Interna)</t>
  </si>
  <si>
    <t>Reforma Pavilhão Coberto (Interna)</t>
  </si>
  <si>
    <t>Edificação da Copa 03 (Ampliação)</t>
  </si>
  <si>
    <t>Instalações de GLP</t>
  </si>
  <si>
    <t>Instalações Preventivas (PPCI)</t>
  </si>
  <si>
    <t>Desonerado</t>
  </si>
  <si>
    <t>Sinapi</t>
  </si>
  <si>
    <t>Referência:</t>
  </si>
  <si>
    <t>Regime:</t>
  </si>
  <si>
    <t>Base:</t>
  </si>
  <si>
    <t>CS</t>
  </si>
  <si>
    <t>IS</t>
  </si>
  <si>
    <t>Código</t>
  </si>
  <si>
    <t>Legenda</t>
  </si>
  <si>
    <t>CP</t>
  </si>
  <si>
    <t>IM</t>
  </si>
  <si>
    <t>Composição Sinapi</t>
  </si>
  <si>
    <t>Isumo Sinapi</t>
  </si>
  <si>
    <t>Composição Própria</t>
  </si>
  <si>
    <t>Isumo Mercado</t>
  </si>
  <si>
    <t>m²</t>
  </si>
  <si>
    <t>Placa de obra para construção civil em chapa galvanizada n.22 (2,40m x 1,20m)</t>
  </si>
  <si>
    <t>1.2</t>
  </si>
  <si>
    <t>001</t>
  </si>
  <si>
    <t>Isolamento de área de obra com tela tapume</t>
  </si>
  <si>
    <t>Tela plástica laranja, tipo tapume para sinalização, melha retangular (rolo 1,20m x 50m)</t>
  </si>
  <si>
    <t>m</t>
  </si>
  <si>
    <t>Ajudante de carpinteiro com encargos complementares</t>
  </si>
  <si>
    <t>h</t>
  </si>
  <si>
    <t>Carpinteiro de fôrmas com encargos complementares</t>
  </si>
  <si>
    <t>Pontalete (7,5x7,5cm) em pinus</t>
  </si>
  <si>
    <t>Prego de aço polido com cabeça 18x27</t>
  </si>
  <si>
    <t>kg</t>
  </si>
  <si>
    <t>89724</t>
  </si>
  <si>
    <t>89711</t>
  </si>
  <si>
    <t>Terminal de Ventilação 40mm</t>
  </si>
  <si>
    <t>und</t>
  </si>
  <si>
    <t>89712</t>
  </si>
  <si>
    <t>Valor Unitário s/ BDI R$</t>
  </si>
  <si>
    <t>Valor Unitário c/ BDI R$</t>
  </si>
  <si>
    <t>89735</t>
  </si>
  <si>
    <t>Valor Total          (R$)</t>
  </si>
  <si>
    <t>89802</t>
  </si>
  <si>
    <t>89827</t>
  </si>
  <si>
    <t>89825</t>
  </si>
  <si>
    <t>89546</t>
  </si>
  <si>
    <t>Bucha De Redução Longa, Pvc, Esgoto Predial, Dn 50 X 40 Mm, Junta Elástica, Fornecido E Instalado Em Ramal De Encaminhamento. Af_06/2022</t>
  </si>
  <si>
    <t>89707</t>
  </si>
  <si>
    <t>89713</t>
  </si>
  <si>
    <t>89739</t>
  </si>
  <si>
    <t>89795</t>
  </si>
  <si>
    <t>89549</t>
  </si>
  <si>
    <t>Redução Excêntrica, Pvc, Esgoto Predial, Dn 75 X 50 Mm, Junta Elástica, Fornecido E Instalado Em Ramal De Esgoto Sanitário. Af_06/2022</t>
  </si>
  <si>
    <t>89714</t>
  </si>
  <si>
    <t>89750</t>
  </si>
  <si>
    <t>89746</t>
  </si>
  <si>
    <t>89796</t>
  </si>
  <si>
    <t>89797</t>
  </si>
  <si>
    <t>89557</t>
  </si>
  <si>
    <t>Redução Excêntrica, Pvc, Esgoto Predial, Dn 100 X 75 Mm, Junta Elástica, Fornecido E Instalado Em Ramal De Esgoto Sanitário. Af_06/2022</t>
  </si>
  <si>
    <t>98105</t>
  </si>
  <si>
    <t>97906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</si>
  <si>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</si>
  <si>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</si>
  <si>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</si>
  <si>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</si>
  <si>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</si>
  <si>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</si>
  <si>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</si>
  <si>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</si>
  <si>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</si>
  <si>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</si>
  <si>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</si>
  <si>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</si>
  <si>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</si>
  <si>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</si>
  <si>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</si>
  <si>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</si>
  <si>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</si>
  <si>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</si>
  <si>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86888</t>
  </si>
  <si>
    <t>Lavabo</t>
  </si>
  <si>
    <t>93396</t>
  </si>
  <si>
    <t>86884</t>
  </si>
  <si>
    <t>95547</t>
  </si>
  <si>
    <t>Porta Papel Toalha de Rosto, Incluso Fixação</t>
  </si>
  <si>
    <t>Papeleira Plática Tipo Dispenser Para Papel Higiênico Rolao</t>
  </si>
  <si>
    <t>Copa 01</t>
  </si>
  <si>
    <t>93441</t>
  </si>
  <si>
    <t>Bancada Granito Cinza  150 X 60 Cm, Com Cuba De Embutir De Aço, Válvula Americana Em Metal, Sifão Flexível Em Pvc, Engate Flexível 30 Cm, Torneira Cromada Longa, De Mesa, 1/2 Ou 3/4, P/ Cozinha, Padrão Popular - Fornec. E Instalação. Af_01/2020</t>
  </si>
  <si>
    <t>002</t>
  </si>
  <si>
    <t>Fixação Utilizando Parafuso E Bucha De Nylon, Somente Mão De Obra. Af_10/2016</t>
  </si>
  <si>
    <t>003</t>
  </si>
  <si>
    <t>Papeleira Plática Tipo Dispenser Para Papel Higiênico Rolao, Incluso Fixação</t>
  </si>
  <si>
    <t>Copa 02</t>
  </si>
  <si>
    <t>86909</t>
  </si>
  <si>
    <t>86883</t>
  </si>
  <si>
    <t>Copa 03</t>
  </si>
  <si>
    <t>004</t>
  </si>
  <si>
    <t>97662</t>
  </si>
  <si>
    <t>102595</t>
  </si>
  <si>
    <t>94491</t>
  </si>
  <si>
    <t>103978</t>
  </si>
  <si>
    <t>94705</t>
  </si>
  <si>
    <t>104011</t>
  </si>
  <si>
    <t>104014</t>
  </si>
  <si>
    <t>103980</t>
  </si>
  <si>
    <t>90443</t>
  </si>
  <si>
    <t>89402</t>
  </si>
  <si>
    <t>89362</t>
  </si>
  <si>
    <t>89366</t>
  </si>
  <si>
    <t>89381</t>
  </si>
  <si>
    <t>89395</t>
  </si>
  <si>
    <t>90374</t>
  </si>
  <si>
    <t>Exterior</t>
  </si>
  <si>
    <t>Torneira Plástica (De Jardim) 1/2" ou 3/4", fornecida e instalada</t>
  </si>
  <si>
    <t>Torneira Plástica Para Tanque 1/2" ou 3/4" Com Bico Para Mangueira</t>
  </si>
  <si>
    <t>Fita Veda Rosca Em Rolos de 18 Mm x 10 M (L X C)</t>
  </si>
  <si>
    <t>Encanador Ou Bombeiro Hidráulico Com Encargos Complementares</t>
  </si>
  <si>
    <t>Servente Com Encargos Complementares</t>
  </si>
  <si>
    <t>Equipamentos e Acessórios Hidrossanitários</t>
  </si>
  <si>
    <t>89987</t>
  </si>
  <si>
    <t>89383</t>
  </si>
  <si>
    <t>94228</t>
  </si>
  <si>
    <t>94231</t>
  </si>
  <si>
    <t>89580</t>
  </si>
  <si>
    <t>104166</t>
  </si>
  <si>
    <t>89591</t>
  </si>
  <si>
    <t>90696</t>
  </si>
  <si>
    <t>Tubo De Pvc Para Rede Coletora De Águas Pluviais, Dn 200 Mm, Junta Elástica - Fornecimento E Assentamento. Af_01/2021</t>
  </si>
  <si>
    <t>99251</t>
  </si>
  <si>
    <t>103029</t>
  </si>
  <si>
    <t>92687</t>
  </si>
  <si>
    <t>92699</t>
  </si>
  <si>
    <t>92704</t>
  </si>
  <si>
    <t>005</t>
  </si>
  <si>
    <t>Conjunto De Manobra De GLP, Incluso Regulador De Pressão E Acessórios</t>
  </si>
  <si>
    <t>Bucha De Redução De Ferro Galvanizado, Com Rosca BSP, De 1/2" X 1/4"</t>
  </si>
  <si>
    <t>Registro Ou Regulador De Gas De Cozinha, Vazao De 2 KG/H, 2,8 KPA</t>
  </si>
  <si>
    <t>Niple De Ferro Galvanizado, Com Rosca BSP, De 1/2"</t>
  </si>
  <si>
    <t>Te De Ferro Galvanizado, De 1/2"</t>
  </si>
  <si>
    <t>Tubo Aço Galvanizado Com Costura, Classe Média, Dn 1/2", E = *2,65* MM, Peso *1,22* KG/M (NBR 5580)</t>
  </si>
  <si>
    <t>Mangueira Para Gas GLP, PVC, Trancada, Diametro de 3/8", Comprimento de 1M (Normatizada)</t>
  </si>
  <si>
    <t>Auxiliar De Encanador Ou Bombeiro Hidráulico Com Encargos Complementares</t>
  </si>
  <si>
    <t>Válvula De Esfera Bruta Em Bronze, Bitola 1/2"</t>
  </si>
  <si>
    <t>Registro Fecho Rápido 1/2"</t>
  </si>
  <si>
    <t>PLANILHA DE COMPOSIÇÃO DO BDI</t>
  </si>
  <si>
    <t>BDI - BONIFICAÇÃO DE DESPESAS INDIRETAS</t>
  </si>
  <si>
    <t>BDI - CONSTRUÇÃO DE EDIFÍCIOS</t>
  </si>
  <si>
    <t>Intervalo de admissibilidade</t>
  </si>
  <si>
    <t>Item Componente do BDI</t>
  </si>
  <si>
    <t>1º Quartil</t>
  </si>
  <si>
    <t>Médio</t>
  </si>
  <si>
    <t>3º Quartil</t>
  </si>
  <si>
    <t>Valores Propostos</t>
  </si>
  <si>
    <t>BDI incluso no custo unit?</t>
  </si>
  <si>
    <t>(X) SIM</t>
  </si>
  <si>
    <t>(  ) NÃO INCLUSO</t>
  </si>
  <si>
    <t>Aplicação da Formula</t>
  </si>
  <si>
    <t>BDI - SEM Desoneração da folha de pagamento</t>
  </si>
  <si>
    <t>BDI - COM Desoneração da folha de pagamento</t>
  </si>
  <si>
    <t>Declaramos que esta planilha foi elaborada conforme equação para cálculo do percentual do BDI recomendada pelo Acórdão 2622/2013 - TCU, representada pela fórmula abaixo.</t>
  </si>
  <si>
    <t>BDI - SEM Desoneração = [(1+AC+S+G+R)X(1+DF)X(1+L)/(1-I1-I2)]-1</t>
  </si>
  <si>
    <t>BDI - COM Desoneração = [(1+AC+S+G+R)X(1+DF)X(1+L)/(1-I1-I2-I3)]-1</t>
  </si>
  <si>
    <t>Remoções e Limpezas</t>
  </si>
  <si>
    <t>97640</t>
  </si>
  <si>
    <t>Remoção De Forro de Madeira, Sem Reaproveitamento</t>
  </si>
  <si>
    <t>97661</t>
  </si>
  <si>
    <t>97665</t>
  </si>
  <si>
    <t>006</t>
  </si>
  <si>
    <t>Remoção de Piso Vinílico</t>
  </si>
  <si>
    <t>Pedreiro Com Encargos Complementares</t>
  </si>
  <si>
    <t>Remoção Piso Vinílico Da Bancada</t>
  </si>
  <si>
    <t>2.1.1.1</t>
  </si>
  <si>
    <t>2.1.1.2</t>
  </si>
  <si>
    <t>99814</t>
  </si>
  <si>
    <t>Limpeza De Superfície Com Jato De Alta Pressão (Paredes e Teto)</t>
  </si>
  <si>
    <t>Revestimentos</t>
  </si>
  <si>
    <t>Aberturas</t>
  </si>
  <si>
    <t>Alvenarias e Fechamentos</t>
  </si>
  <si>
    <t>2.1.1.3</t>
  </si>
  <si>
    <t>97622</t>
  </si>
  <si>
    <t>103332</t>
  </si>
  <si>
    <t>87879</t>
  </si>
  <si>
    <t>87535</t>
  </si>
  <si>
    <t>87543</t>
  </si>
  <si>
    <t>2.1.1.4</t>
  </si>
  <si>
    <t>2.1.1.5</t>
  </si>
  <si>
    <t>2.1.1.6</t>
  </si>
  <si>
    <t>2.1.1.7</t>
  </si>
  <si>
    <t>2.1.2.1</t>
  </si>
  <si>
    <t>2.1.3.1</t>
  </si>
  <si>
    <t>2.1.3.2</t>
  </si>
  <si>
    <t>007</t>
  </si>
  <si>
    <t>Alvenaria de Tijolos Refratários</t>
  </si>
  <si>
    <t>Tijolo Cerâmico Refratário 6,3 x 11,4 x 22,9 cm (L X A X C)</t>
  </si>
  <si>
    <t>Argamassa Refratária</t>
  </si>
  <si>
    <t>MERCADO</t>
  </si>
  <si>
    <t>2.1.2.2</t>
  </si>
  <si>
    <t>88485</t>
  </si>
  <si>
    <t>008</t>
  </si>
  <si>
    <t>Pintura Epóxi em Parede</t>
  </si>
  <si>
    <t>Tinta Epóxi Base Agua Premium, Branca</t>
  </si>
  <si>
    <t>L</t>
  </si>
  <si>
    <t>Pintor Com Encargos Complementares</t>
  </si>
  <si>
    <t>87620</t>
  </si>
  <si>
    <t>87263</t>
  </si>
  <si>
    <t>88650</t>
  </si>
  <si>
    <t>96486</t>
  </si>
  <si>
    <t>96121</t>
  </si>
  <si>
    <t>98671</t>
  </si>
  <si>
    <t>Pintor Para Tinta Epóxi Com Encargos Complementares</t>
  </si>
  <si>
    <t>009</t>
  </si>
  <si>
    <t>Carpinteiro De Esquadria Com Encargos Complementares</t>
  </si>
  <si>
    <t>010</t>
  </si>
  <si>
    <t>Reforma de Janela de Madeira, incluíndo recortes e substituíção de peças danificadas</t>
  </si>
  <si>
    <t>Guarnição / Alizar / Vista, E = *1,5* cm, L = *5* CM, Pinus /Eucalipto / Virola Ou Equivalente Da Região</t>
  </si>
  <si>
    <t>Substituição de Puxador / Fecho em Janela em Aço</t>
  </si>
  <si>
    <t>Par de Puxador / Fecho Tipo Punho Zincado</t>
  </si>
  <si>
    <t>Serralheiro Com Encargos Complementares</t>
  </si>
  <si>
    <t>011</t>
  </si>
  <si>
    <t>102193</t>
  </si>
  <si>
    <t>2.1.3.3</t>
  </si>
  <si>
    <t>2.1.3.4</t>
  </si>
  <si>
    <t>2.1.3.8</t>
  </si>
  <si>
    <t>2.1.3.9</t>
  </si>
  <si>
    <t>2.1.3.5</t>
  </si>
  <si>
    <t>2.1.3.6</t>
  </si>
  <si>
    <t>2.1.3.7</t>
  </si>
  <si>
    <t>2.1.3.10</t>
  </si>
  <si>
    <t>2.1.3.11</t>
  </si>
  <si>
    <t>2.1.4.1</t>
  </si>
  <si>
    <t>2.1.4.2</t>
  </si>
  <si>
    <t>102220</t>
  </si>
  <si>
    <t>100717</t>
  </si>
  <si>
    <t>012</t>
  </si>
  <si>
    <t>Pintura Esmalte Brilhante (2 Demãos) Sobre Seperfície Metálica, Inclusive Proteção Com Zarcão (1 Demão)</t>
  </si>
  <si>
    <t>Lixa Em Folha Para Ferro, Número 150</t>
  </si>
  <si>
    <t>Tinta Esmalte Sintético Premium Brilhante</t>
  </si>
  <si>
    <t>l</t>
  </si>
  <si>
    <t>Diluente Aguarrás</t>
  </si>
  <si>
    <t>Fundo Anticorrosivo Para Metais Ferrosos (Zarcão)</t>
  </si>
  <si>
    <t>2.1.4.3</t>
  </si>
  <si>
    <t>2.1.4.4</t>
  </si>
  <si>
    <t>2.1.4.5</t>
  </si>
  <si>
    <t>2.1.4.6</t>
  </si>
  <si>
    <t>2.1.4.7</t>
  </si>
  <si>
    <t>Retirada de Janela Com Reaproveitamento</t>
  </si>
  <si>
    <t>Estrutura</t>
  </si>
  <si>
    <t>Pisos e Pavimentações</t>
  </si>
  <si>
    <t>Cobertura</t>
  </si>
  <si>
    <t>Revestimentos de Piso</t>
  </si>
  <si>
    <t>Revestimento de Teto</t>
  </si>
  <si>
    <t>Revestimento de Parede (Interno)</t>
  </si>
  <si>
    <t>Fechamento e Alvenarias</t>
  </si>
  <si>
    <t>013</t>
  </si>
  <si>
    <t>Placa de Sinalização de Segurança Contra Incêndio, Fotoluminescente, Retangular, *12 X 40* Cm, Em PVC *2* Mm Anti-Chamas (Símbolos, Cores e Pictogramas Conforme NBR 16820)</t>
  </si>
  <si>
    <t>Adesivo Acrílico de Base Aquosa / Cola De Contato</t>
  </si>
  <si>
    <t>101909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</si>
  <si>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</si>
  <si>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</si>
  <si>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</si>
  <si>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</si>
  <si>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</si>
  <si>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</si>
  <si>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</si>
  <si>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</si>
  <si>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</si>
  <si>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</si>
  <si>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</si>
  <si>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</si>
  <si>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Placa Fotoluminescente de Sinalização de Emergência - "SAÍDA", Fornecimento e Instalação</t>
  </si>
  <si>
    <t>Luminária de Emergência 3000 lumens, 02 Faróis em LED, Autonomia Mínima de 1 Hora, Bateria 12V, Alimentação 220V, Fornecimento e Instalação</t>
  </si>
  <si>
    <t>Luminária de Emergência 3000 lúmens, 2 Faróis em LED, Autonomia Mínima de 1 Hora, Bateria 12V, Alimentação 220V</t>
  </si>
  <si>
    <t>Eletrecista Com Encargos Complementares</t>
  </si>
  <si>
    <t>014</t>
  </si>
  <si>
    <t>Luminária de Emergência 1200 lumens, 02 Faróis em LED, Autonomia Mínima de 1 Hora, Bateria 12V, Alimentação 220V, Fornecimento e Instalação</t>
  </si>
  <si>
    <t>015</t>
  </si>
  <si>
    <t>016</t>
  </si>
  <si>
    <t>Tela em Polietileno, Rolo de 3 X 100 M, Cor Branca</t>
  </si>
  <si>
    <t>2.1.4.8</t>
  </si>
  <si>
    <t>Tela Mosquiteira Para Janelas Com Guarnição Em Alumínio, Fornecida e Instalada</t>
  </si>
  <si>
    <t>2.3.1.1</t>
  </si>
  <si>
    <t>2.3.1.1.1</t>
  </si>
  <si>
    <t>2.3.1.1.2</t>
  </si>
  <si>
    <t>2.3.1.1.3</t>
  </si>
  <si>
    <t>96523</t>
  </si>
  <si>
    <t>96617</t>
  </si>
  <si>
    <t>96545</t>
  </si>
  <si>
    <t>Fundações (Sem Pilaretes)</t>
  </si>
  <si>
    <t>Pilares (Incluíndo Pilaretes)</t>
  </si>
  <si>
    <t>104111</t>
  </si>
  <si>
    <t>104108</t>
  </si>
  <si>
    <t>92413</t>
  </si>
  <si>
    <t>94965</t>
  </si>
  <si>
    <t>2.3.1.2</t>
  </si>
  <si>
    <t>2.3.1.2.1</t>
  </si>
  <si>
    <t>2.3.1.2.2</t>
  </si>
  <si>
    <t>2.3.1.2.3</t>
  </si>
  <si>
    <t>2.3.1.2.4</t>
  </si>
  <si>
    <t>Vigas Baldrames</t>
  </si>
  <si>
    <t>2.3.1.3</t>
  </si>
  <si>
    <t>96536</t>
  </si>
  <si>
    <t>104109</t>
  </si>
  <si>
    <t>98557</t>
  </si>
  <si>
    <t>Vigas Respaldo</t>
  </si>
  <si>
    <t>2.3.1.3.1</t>
  </si>
  <si>
    <t>2.3.1.3.2</t>
  </si>
  <si>
    <t>2.3.1.3.3</t>
  </si>
  <si>
    <t>2.3.1.3.4</t>
  </si>
  <si>
    <t>2.3.1.3.5</t>
  </si>
  <si>
    <t>2.3.1.4</t>
  </si>
  <si>
    <t>2.3.1.4.1</t>
  </si>
  <si>
    <t>2.3.1.4.2</t>
  </si>
  <si>
    <t>2.3.1.4.3</t>
  </si>
  <si>
    <t>2.3.1.4.4</t>
  </si>
  <si>
    <t>2.3.2.1</t>
  </si>
  <si>
    <t>2.3.2.2</t>
  </si>
  <si>
    <t>103334</t>
  </si>
  <si>
    <t>93186</t>
  </si>
  <si>
    <t>93187</t>
  </si>
  <si>
    <t>93196</t>
  </si>
  <si>
    <t>93197</t>
  </si>
  <si>
    <t>2.3.3.1</t>
  </si>
  <si>
    <t>2.3.3.2</t>
  </si>
  <si>
    <t>017</t>
  </si>
  <si>
    <t>cj</t>
  </si>
  <si>
    <t>2.3.2.3</t>
  </si>
  <si>
    <t>103333</t>
  </si>
  <si>
    <t>93188</t>
  </si>
  <si>
    <t>96995</t>
  </si>
  <si>
    <t>97083</t>
  </si>
  <si>
    <t>94963</t>
  </si>
  <si>
    <t>100382</t>
  </si>
  <si>
    <t>92543</t>
  </si>
  <si>
    <t>94207</t>
  </si>
  <si>
    <t>87261</t>
  </si>
  <si>
    <t>98695</t>
  </si>
  <si>
    <t>96111</t>
  </si>
  <si>
    <t>94570</t>
  </si>
  <si>
    <t>94569</t>
  </si>
  <si>
    <t>91341</t>
  </si>
  <si>
    <t>98689</t>
  </si>
  <si>
    <t>87272</t>
  </si>
  <si>
    <t>Chumbamento De Rasgos E Buracos Em Alvenaria</t>
  </si>
  <si>
    <t>Argamassa Traço 1:3 (Em Volume De Cimento E Areia Média Úmida), Preparo Manual. Af_08/2019</t>
  </si>
  <si>
    <t>m³</t>
  </si>
  <si>
    <t>018</t>
  </si>
  <si>
    <t>Tratamento de Fissuras No Piso Com Selante PU</t>
  </si>
  <si>
    <t>Guarnição / Moldura / Arremate de Acabamento Para Esquadria, Em Alumínio Perfil 25, Acabamento Anodizado Branco</t>
  </si>
  <si>
    <t>Bucha de Nylon Sem Aba S6, Com Parafuso De 4,20 X 40 Mm Em Aço Zincado</t>
  </si>
  <si>
    <t>Selante Elástico Monocomponente A Base De Poliuretano (PU) Para Juntas Diversas</t>
  </si>
  <si>
    <t>310ml</t>
  </si>
  <si>
    <t>102488</t>
  </si>
  <si>
    <t>102491</t>
  </si>
  <si>
    <t>88489</t>
  </si>
  <si>
    <t>88488</t>
  </si>
  <si>
    <t>2.2.5</t>
  </si>
  <si>
    <t>2.2.6</t>
  </si>
  <si>
    <t>2.2.7</t>
  </si>
  <si>
    <t>2.2.8</t>
  </si>
  <si>
    <t>2.2.9</t>
  </si>
  <si>
    <t>2.2.10</t>
  </si>
  <si>
    <t>019</t>
  </si>
  <si>
    <t>Ventilação Permanente Ø 200mm, Sem Exaustor</t>
  </si>
  <si>
    <t>Grade de Ventilação com Tela 200mm</t>
  </si>
  <si>
    <t>Silicone Acético Uso Geral Incolor 280g</t>
  </si>
  <si>
    <t>Ventilação Permanente Ø 200mm, Com Exaustor e Grade</t>
  </si>
  <si>
    <t>Exaustor 200mm, com tela de proteção, 220V</t>
  </si>
  <si>
    <t>020</t>
  </si>
  <si>
    <t>9.1</t>
  </si>
  <si>
    <t>9.2</t>
  </si>
  <si>
    <t>9.3</t>
  </si>
  <si>
    <t>9.4</t>
  </si>
  <si>
    <t>9.5</t>
  </si>
  <si>
    <t>9.6</t>
  </si>
  <si>
    <t>91856</t>
  </si>
  <si>
    <t>91860</t>
  </si>
  <si>
    <t>91872</t>
  </si>
  <si>
    <t>91873</t>
  </si>
  <si>
    <t>97667</t>
  </si>
  <si>
    <t>91940</t>
  </si>
  <si>
    <t>91941</t>
  </si>
  <si>
    <t>91939</t>
  </si>
  <si>
    <t>95809</t>
  </si>
  <si>
    <t>Condulete De Pvc, Para Eletroduto De Pvc Soldável Dn 32 Mm (1''), Aparente - Fornecimento E Instalação. Af_11/2016</t>
  </si>
  <si>
    <t>Tampa Para Condulete Com 1 Tomada</t>
  </si>
  <si>
    <t>021</t>
  </si>
  <si>
    <t>022</t>
  </si>
  <si>
    <t>Tampa Para Condulete Com 2 Tomada</t>
  </si>
  <si>
    <t>Tampa Para Condulete Com 1 Interruptor</t>
  </si>
  <si>
    <t>023</t>
  </si>
  <si>
    <t>024</t>
  </si>
  <si>
    <t>Tampa Para Condulete Com 2 Interruptores</t>
  </si>
  <si>
    <t>Tampa Para Condulete, Em PVC, Para Tomada</t>
  </si>
  <si>
    <t>Tomada 2P+T 10A, 250V (Apenas Módulo)</t>
  </si>
  <si>
    <t>Tampa Para Condulete, Em PVC, Para Interruptor</t>
  </si>
  <si>
    <t>Interruptor Bipolar Simples 10A, 250V (Apenas Módulo)</t>
  </si>
  <si>
    <t>91952</t>
  </si>
  <si>
    <t>91990</t>
  </si>
  <si>
    <t>91995</t>
  </si>
  <si>
    <t>91999</t>
  </si>
  <si>
    <t>91945</t>
  </si>
  <si>
    <t>91946</t>
  </si>
  <si>
    <t>91947</t>
  </si>
  <si>
    <t>Quadro de Distribuição de Energia Em PVC, De Embutir, Sem Barramento, Para 16 Disjuntores - Fornecimento e Instalação</t>
  </si>
  <si>
    <t>Quadro De Distribuição, Em PCV, De Embutir, Com Barramento Terra/Neutro, Para 12 Disjuntores NEMA Ou 16 Disjuntores DIN</t>
  </si>
  <si>
    <t>Argamassa Traço 1:1:6 (Em Volume De Cimento, Cal E Areia Média Úmida) Para Emboço/Massa Única/Assentamento De Alvenaria De Vedação, Preparo Manual. Af_08/2019</t>
  </si>
  <si>
    <t>025</t>
  </si>
  <si>
    <t>Auxiliar De Eletrecista Com Encargos Complementares</t>
  </si>
  <si>
    <t>Quadro de Distribuição de Energia Em PVC, De Sobrepor, Sem Barramento, Para 16 Disjuntores - Fornecimento e Instalação</t>
  </si>
  <si>
    <t>026</t>
  </si>
  <si>
    <t>93670</t>
  </si>
  <si>
    <t>93672</t>
  </si>
  <si>
    <t>027</t>
  </si>
  <si>
    <t>Dispositivo Residual Tetrapolar 25A, Fornecido e Instalado</t>
  </si>
  <si>
    <t>Terminal A Compressão Em Cobre Estanhado Para Cabo 10mm2, 1 Furo e 1 Compressão, Para Parafuso de Fixação M6</t>
  </si>
  <si>
    <t>Dispositivo DR, 4 Polos, Sensibilidade de 30MA, Corrente De 25A</t>
  </si>
  <si>
    <t>028</t>
  </si>
  <si>
    <t>Dispositivo Residual Tetrapolar 40A, Fornecido e Instalado</t>
  </si>
  <si>
    <t>Dispositivo DR, 4 Polos, Sensibilidade de 30MA, Corrente De 40A</t>
  </si>
  <si>
    <t>93653</t>
  </si>
  <si>
    <t>93656</t>
  </si>
  <si>
    <t>93657</t>
  </si>
  <si>
    <t>91924</t>
  </si>
  <si>
    <t>91926</t>
  </si>
  <si>
    <t>91928</t>
  </si>
  <si>
    <t>91930</t>
  </si>
  <si>
    <t>91933</t>
  </si>
  <si>
    <t>8.1</t>
  </si>
  <si>
    <t>6.7</t>
  </si>
  <si>
    <t>8.5</t>
  </si>
  <si>
    <t>8.2</t>
  </si>
  <si>
    <t>8.3</t>
  </si>
  <si>
    <t>8.4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</si>
  <si>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</si>
  <si>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</si>
  <si>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</si>
  <si>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</si>
  <si>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</si>
  <si>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</si>
  <si>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</si>
  <si>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</si>
  <si>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</si>
  <si>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</si>
  <si>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</si>
  <si>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</si>
  <si>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</si>
  <si>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</si>
  <si>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</si>
  <si>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</si>
  <si>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</si>
  <si>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</si>
  <si>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</si>
  <si>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</si>
  <si>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</si>
  <si>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</si>
  <si>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</si>
  <si>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</si>
  <si>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</si>
  <si>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</si>
  <si>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</si>
  <si>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</si>
  <si>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</si>
  <si>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7.1</t>
  </si>
  <si>
    <t>7.2</t>
  </si>
  <si>
    <t>7.3</t>
  </si>
  <si>
    <t>7.4</t>
  </si>
  <si>
    <t>7.5</t>
  </si>
  <si>
    <t>6.1</t>
  </si>
  <si>
    <t>6.2</t>
  </si>
  <si>
    <t>6.3</t>
  </si>
  <si>
    <t>6.4</t>
  </si>
  <si>
    <t>6.5</t>
  </si>
  <si>
    <t>6.6</t>
  </si>
  <si>
    <t>5.1</t>
  </si>
  <si>
    <t>5.1.1</t>
  </si>
  <si>
    <t>5.1.2</t>
  </si>
  <si>
    <t>5.1.3</t>
  </si>
  <si>
    <t>5.1.4</t>
  </si>
  <si>
    <t>5.1.5</t>
  </si>
  <si>
    <t>5.1.6</t>
  </si>
  <si>
    <t>5.3.4</t>
  </si>
  <si>
    <t>5.2</t>
  </si>
  <si>
    <t>5.2.1</t>
  </si>
  <si>
    <t>5.2.2</t>
  </si>
  <si>
    <t>5.2.3</t>
  </si>
  <si>
    <t>5.3</t>
  </si>
  <si>
    <t>5.3.1</t>
  </si>
  <si>
    <t>5.3.2</t>
  </si>
  <si>
    <t>5.3.3</t>
  </si>
  <si>
    <t>5.3.5</t>
  </si>
  <si>
    <t>5.4</t>
  </si>
  <si>
    <t>5.4.1</t>
  </si>
  <si>
    <t>5.4.2</t>
  </si>
  <si>
    <t>5.4.3</t>
  </si>
  <si>
    <t>5.5</t>
  </si>
  <si>
    <t>5.5.1</t>
  </si>
  <si>
    <t>99837</t>
  </si>
  <si>
    <t>97629</t>
  </si>
  <si>
    <t>Lâmpada LED Tubular Bivolt 18/20W</t>
  </si>
  <si>
    <t>030</t>
  </si>
  <si>
    <t>Luminária de Sobrepor, em Chapa de Aço, Com 2 Lâmpadas LED 20W</t>
  </si>
  <si>
    <t>97590</t>
  </si>
  <si>
    <t>Luminária de Sobrepor em Chapa de Aço para 2 Lâmpadas</t>
  </si>
  <si>
    <t>101165</t>
  </si>
  <si>
    <t>94992</t>
  </si>
  <si>
    <t>Estrutura do patamar sob pilotis da Rampa</t>
  </si>
  <si>
    <t>031</t>
  </si>
  <si>
    <t>Alvenaria Em Tijolo Cerâmico Furado 10X20X20CM, 1/2 Vez, Assentado Em Argamassa Traço 1:2:8 (Cimento, Cal e Areia), Juntas 12mm</t>
  </si>
  <si>
    <t>Bloco Cerâmico / Tijolo Vazado Para Alvenaria de Vedação, 4 Furos Na Horizontal, de 9 x 9 x19cm (LxAxC)</t>
  </si>
  <si>
    <t>Argamassa Traço 1:2:8 (Em Volume De Cimento, Cal E Areia Média Úmida) Para Emboço/Massa Única/Assentamento De Alvenaria De Vedação, Preparo Mecânico Com Betoneira 400 L. Af_08/2019</t>
  </si>
  <si>
    <t>Alvenarias e Calçadas/Pisos (inclui piso da rampa e escada)</t>
  </si>
  <si>
    <t>101963</t>
  </si>
  <si>
    <t>8.35</t>
  </si>
  <si>
    <t>8.36</t>
  </si>
  <si>
    <t>Serviços de Remoção/Demolição e Limpeza</t>
  </si>
  <si>
    <t>Revestimentos e Pinturas</t>
  </si>
  <si>
    <t>Demais Componentes</t>
  </si>
  <si>
    <t>032</t>
  </si>
  <si>
    <t>Piso Tátil de Alerta, De Concreto, Colorido, P/ Deficientes Visuais, Aplicado Com Argamassa Industrializada AC-II, Rejuntado</t>
  </si>
  <si>
    <t>Piso Podotátil De Concreto - Direcional e Alerta, '40 X 40 x 2,5* Cm</t>
  </si>
  <si>
    <t>Rejunte Cimentício, Qualquer Cor</t>
  </si>
  <si>
    <t>Argamassa Colante Tipo AC II</t>
  </si>
  <si>
    <t>99855</t>
  </si>
  <si>
    <t>2.3.2.4</t>
  </si>
  <si>
    <t>2.3.2.5</t>
  </si>
  <si>
    <t>2.3.2.6</t>
  </si>
  <si>
    <t>2.3.2.7</t>
  </si>
  <si>
    <t>2.3.2.8</t>
  </si>
  <si>
    <t>033</t>
  </si>
  <si>
    <t>Fogão A Lenha Para Tacho, Base 85x55cm, Com Chaminé</t>
  </si>
  <si>
    <t>Execução De Radier, Espessura De 15 Cm, Fck = 30 Mpa, Com Uso De Formas Em Madeira Serrada. Af_09/2021</t>
  </si>
  <si>
    <t>Alvenaria De Vedação De Blocos Cerâmicos Furados Na Horizontal De 14X9X19 Cm (Espessura 14 Cm, Bloco Deitado) E Argamassa De Assentamento Com Preparo Em Betoneira. Af_12/2021</t>
  </si>
  <si>
    <t>Grelha De Ferro Fundido Simples Com Requadro, 150 X 1000 Mm, Assentada Com Argamassa 1 : 3 Cimento: Areia - Fornecimento E Instalação. Af_08/2021</t>
  </si>
  <si>
    <t>Porta De Ferro, De Abrir, Tipo Grade Com Chapa, Com Guarnições. Af_12/2019</t>
  </si>
  <si>
    <t>Chapisco Aplicado Em Alvenarias E Estruturas De Concreto Internas, Com Colher De Pedreiro.  Argamassa Traço 1:3 Com Preparo Em Betoneira 400L. Af_06/2014</t>
  </si>
  <si>
    <t>Emboço, Para Recebimento De Cerâmica, Em Argamassa Traço 1:2:8, Preparo Mecânico Com Betoneira 400L, Aplicado Manualmente Em Faces Internas De Paredes, Para Ambiente Com Área  Maior Que 10M2, Espessura De 20Mm, Com Execução De Taliscas. Af_06/2014</t>
  </si>
  <si>
    <t>2.3.3.3</t>
  </si>
  <si>
    <t>2.3.3.4</t>
  </si>
  <si>
    <t>2.3.4.1</t>
  </si>
  <si>
    <t>2.3.4.2</t>
  </si>
  <si>
    <t>2.3.4.3</t>
  </si>
  <si>
    <t>2.3.5.1</t>
  </si>
  <si>
    <t>2.3.5.2</t>
  </si>
  <si>
    <t>2.3.5.3</t>
  </si>
  <si>
    <t>2.3.5.4</t>
  </si>
  <si>
    <t>2.3.6</t>
  </si>
  <si>
    <t>2.3.6.1</t>
  </si>
  <si>
    <t>2.3.6.2</t>
  </si>
  <si>
    <t>2.3.6.3</t>
  </si>
  <si>
    <t>2.3.6.4</t>
  </si>
  <si>
    <t>2.3.6.5</t>
  </si>
  <si>
    <t>2.3.6.6</t>
  </si>
  <si>
    <t>2.3.7</t>
  </si>
  <si>
    <t>2.3.7.1</t>
  </si>
  <si>
    <t>2.3.7.2</t>
  </si>
  <si>
    <t>2.3.8</t>
  </si>
  <si>
    <t>2.3.8.1</t>
  </si>
  <si>
    <t>2.3.8.2</t>
  </si>
  <si>
    <t>2.3.8.3</t>
  </si>
  <si>
    <t>2.3.8.4</t>
  </si>
  <si>
    <t>2.3.8.5</t>
  </si>
  <si>
    <t>2.3.8.6</t>
  </si>
  <si>
    <t>2.3.8.7</t>
  </si>
  <si>
    <t>vb</t>
  </si>
  <si>
    <t>2.4.1.1</t>
  </si>
  <si>
    <t>2.4.1.2</t>
  </si>
  <si>
    <t>2.4.1.3</t>
  </si>
  <si>
    <t>2.4.2.1</t>
  </si>
  <si>
    <t>2.4.2.2</t>
  </si>
  <si>
    <t>035</t>
  </si>
  <si>
    <t>ART de projeto, dimensionamento e fabricação dos reforços</t>
  </si>
  <si>
    <t>Cantoneira Aço Abas Iguais (4,47 kg/m)</t>
  </si>
  <si>
    <t>Fabricação De Escoras Do Tipo Pontalete, Em Madeira, Para Pé-Direito Simples. Af_09/2020</t>
  </si>
  <si>
    <t>Chumbador de Aço, Diâmetro 1/2"</t>
  </si>
  <si>
    <t>Montador de Estrutura Metálica Com Encargos Complementares</t>
  </si>
  <si>
    <t>Estrutura Metálica (Mão Francesa), com ART de Projeto e Memorial de Cálculo</t>
  </si>
  <si>
    <r>
      <rPr>
        <b/>
        <sz val="11"/>
        <color theme="1"/>
        <rFont val="Arial Narrow"/>
        <family val="2"/>
      </rPr>
      <t>A</t>
    </r>
    <r>
      <rPr>
        <sz val="11"/>
        <color theme="1"/>
        <rFont val="Arial Narrow"/>
        <family val="2"/>
      </rPr>
      <t xml:space="preserve">dministração </t>
    </r>
    <r>
      <rPr>
        <b/>
        <sz val="11"/>
        <color theme="1"/>
        <rFont val="Arial Narrow"/>
        <family val="2"/>
      </rPr>
      <t>C</t>
    </r>
    <r>
      <rPr>
        <sz val="11"/>
        <color theme="1"/>
        <rFont val="Arial Narrow"/>
        <family val="2"/>
      </rPr>
      <t>entral</t>
    </r>
  </si>
  <si>
    <r>
      <rPr>
        <b/>
        <sz val="11"/>
        <color theme="1"/>
        <rFont val="Arial Narrow"/>
        <family val="2"/>
      </rPr>
      <t>S</t>
    </r>
    <r>
      <rPr>
        <sz val="11"/>
        <color theme="1"/>
        <rFont val="Arial Narrow"/>
        <family val="2"/>
      </rPr>
      <t xml:space="preserve">eguro e </t>
    </r>
    <r>
      <rPr>
        <b/>
        <sz val="11"/>
        <color theme="1"/>
        <rFont val="Arial Narrow"/>
        <family val="2"/>
      </rPr>
      <t>G</t>
    </r>
    <r>
      <rPr>
        <sz val="11"/>
        <color theme="1"/>
        <rFont val="Arial Narrow"/>
        <family val="2"/>
      </rPr>
      <t>arantia</t>
    </r>
  </si>
  <si>
    <r>
      <rPr>
        <b/>
        <sz val="11"/>
        <color theme="1"/>
        <rFont val="Arial Narrow"/>
        <family val="2"/>
      </rPr>
      <t>R</t>
    </r>
    <r>
      <rPr>
        <sz val="11"/>
        <color theme="1"/>
        <rFont val="Arial Narrow"/>
        <family val="2"/>
      </rPr>
      <t>isco</t>
    </r>
  </si>
  <si>
    <r>
      <rPr>
        <b/>
        <sz val="11"/>
        <color theme="1"/>
        <rFont val="Arial Narrow"/>
        <family val="2"/>
      </rPr>
      <t>D</t>
    </r>
    <r>
      <rPr>
        <sz val="11"/>
        <color theme="1"/>
        <rFont val="Arial Narrow"/>
        <family val="2"/>
      </rPr>
      <t xml:space="preserve">espesas </t>
    </r>
    <r>
      <rPr>
        <b/>
        <sz val="11"/>
        <color theme="1"/>
        <rFont val="Arial Narrow"/>
        <family val="2"/>
      </rPr>
      <t>F</t>
    </r>
    <r>
      <rPr>
        <sz val="11"/>
        <color theme="1"/>
        <rFont val="Arial Narrow"/>
        <family val="2"/>
      </rPr>
      <t>inanceiras</t>
    </r>
  </si>
  <si>
    <r>
      <rPr>
        <b/>
        <sz val="11"/>
        <color theme="1"/>
        <rFont val="Arial Narrow"/>
        <family val="2"/>
      </rPr>
      <t>L</t>
    </r>
    <r>
      <rPr>
        <sz val="11"/>
        <color theme="1"/>
        <rFont val="Arial Narrow"/>
        <family val="2"/>
      </rPr>
      <t>ucro</t>
    </r>
  </si>
  <si>
    <r>
      <rPr>
        <b/>
        <sz val="11"/>
        <color theme="1"/>
        <rFont val="Arial Narrow"/>
        <family val="2"/>
      </rPr>
      <t>I1:</t>
    </r>
    <r>
      <rPr>
        <sz val="11"/>
        <color theme="1"/>
        <rFont val="Arial Narrow"/>
        <family val="2"/>
      </rPr>
      <t xml:space="preserve"> PIS e COFINS</t>
    </r>
  </si>
  <si>
    <r>
      <rPr>
        <b/>
        <sz val="11"/>
        <color theme="1"/>
        <rFont val="Arial Narrow"/>
        <family val="2"/>
      </rPr>
      <t>I3:</t>
    </r>
    <r>
      <rPr>
        <sz val="11"/>
        <color theme="1"/>
        <rFont val="Arial Narrow"/>
        <family val="2"/>
      </rPr>
      <t xml:space="preserve"> Cont.Prev s/Rec.Bruta (Lei 13161/15 - Desoneração)</t>
    </r>
  </si>
  <si>
    <r>
      <rPr>
        <b/>
        <sz val="10"/>
        <color theme="1"/>
        <rFont val="Arial Narrow"/>
        <family val="2"/>
      </rPr>
      <t>I2:</t>
    </r>
    <r>
      <rPr>
        <sz val="10"/>
        <color theme="1"/>
        <rFont val="Arial Narrow"/>
        <family val="2"/>
      </rPr>
      <t xml:space="preserve"> ISSQN (conforme Legislação Tributaria Municipal)</t>
    </r>
  </si>
  <si>
    <t>CREA/SC</t>
  </si>
  <si>
    <t>COMPOSIÇÕES</t>
  </si>
  <si>
    <t>Itapiranga, SC, 26 de setembro de 2022.</t>
  </si>
  <si>
    <t>Descrição da Atividade</t>
  </si>
  <si>
    <t>Valor</t>
  </si>
  <si>
    <t>Mês 01</t>
  </si>
  <si>
    <t>Mês 02</t>
  </si>
  <si>
    <t>Mês 03</t>
  </si>
  <si>
    <t>Mês 04</t>
  </si>
  <si>
    <t>Mês 05</t>
  </si>
  <si>
    <t>No mês (%)</t>
  </si>
  <si>
    <t>Acumulado (%)</t>
  </si>
  <si>
    <t>TOTAL</t>
  </si>
  <si>
    <t>CRONOGRAMA FÍSICO FINANCEIRO</t>
  </si>
  <si>
    <t>9.7</t>
  </si>
  <si>
    <t>036</t>
  </si>
  <si>
    <t>Placa de Lotação Máxima 32x50cm , Fornecimento e Instalação</t>
  </si>
  <si>
    <t>Exterior, Escadas, Rampa Acessível e Arquibancada</t>
  </si>
  <si>
    <t>2.4.2.3</t>
  </si>
  <si>
    <t>2.4.3</t>
  </si>
  <si>
    <t>2.4.3.1</t>
  </si>
  <si>
    <t>2.4.3.2</t>
  </si>
  <si>
    <t>2.4.3.3</t>
  </si>
  <si>
    <t>2.4.3.4</t>
  </si>
  <si>
    <t>2.4.3.5</t>
  </si>
  <si>
    <t>2.4.3.6</t>
  </si>
  <si>
    <t>2.4.3.7</t>
  </si>
  <si>
    <t>2.4.3.8</t>
  </si>
  <si>
    <t>2.4.3.9</t>
  </si>
  <si>
    <t>2.4.4</t>
  </si>
  <si>
    <t>2.4.4.1</t>
  </si>
  <si>
    <t>2.4.4.2</t>
  </si>
  <si>
    <t>2.4.4.3</t>
  </si>
  <si>
    <t>2.4.4.4</t>
  </si>
  <si>
    <t>2.4.4.5</t>
  </si>
  <si>
    <t>2.4.4.6</t>
  </si>
  <si>
    <t>2.4.4.7</t>
  </si>
  <si>
    <t>2.4.4.8</t>
  </si>
  <si>
    <t>2.4.5</t>
  </si>
  <si>
    <t>2.4.5.1</t>
  </si>
  <si>
    <t>2.4.5.2</t>
  </si>
  <si>
    <t>2.4.5.3</t>
  </si>
  <si>
    <t>2.4.6</t>
  </si>
  <si>
    <t>2.4.6.1</t>
  </si>
  <si>
    <t>2.4.6.2</t>
  </si>
  <si>
    <t>09/2022</t>
  </si>
  <si>
    <t>Data base: 09/2022</t>
  </si>
  <si>
    <t>Área de obra: 554,11 m²</t>
  </si>
  <si>
    <t>Valor do empreendimento</t>
  </si>
  <si>
    <t>Demolição De Alvenaria De Bloco Furado, De Forma Manual, Sem Reaproveitamento. Af_12/2017</t>
  </si>
  <si>
    <t>48,83</t>
  </si>
  <si>
    <t>1,45</t>
  </si>
  <si>
    <t>Remoção De Cabos Elétricos, De Forma Manual, Sem Reaproveitamento. Af_12/2017</t>
  </si>
  <si>
    <t>0,64</t>
  </si>
  <si>
    <t>Remoção De Luminárias, De Forma Manual, Sem Reaproveitamento. Af_12/2017</t>
  </si>
  <si>
    <t>1,24</t>
  </si>
  <si>
    <t>Remoção De Tubulações (Tubos E Conexões) De Água Fria, De Forma Manual, Sem Reaproveitamento. Af_12/2017</t>
  </si>
  <si>
    <t>0,43</t>
  </si>
  <si>
    <t>1,68</t>
  </si>
  <si>
    <t>Alvenaria De Vedação De Blocos Cerâmicos Furados Na Horizontal De 9X14X19 Cm (Espessura 9 Cm) E Argamassa De Assentamento Com Preparo Em Betoneira. Af_12/2021</t>
  </si>
  <si>
    <t>126,84</t>
  </si>
  <si>
    <t>4,29</t>
  </si>
  <si>
    <t>31,26</t>
  </si>
  <si>
    <t>Massa Única, Para Recebimento De Pintura Ou Cerâmica, Argamassa Industrializada, Preparo Mecânico, Aplicado Com Equipamento De Mistura E Projeção De 1,5 M3/H Em Faces Internas De Paredes, Espessura De 5Mm, Sem Execução De Taliscas. Af_06/2014</t>
  </si>
  <si>
    <t>20,63</t>
  </si>
  <si>
    <t>Aplicação De Fundo Selador Acrílico Em Paredes, Uma Demão. Af_06/2014</t>
  </si>
  <si>
    <t>2,42</t>
  </si>
  <si>
    <t>Contrapiso Em Argamassa Traço 1:4 (Cimento E Areia), Preparo Mecânico Com Betoneira 400 L, Aplicado Em Áreas Secas Sobre Laje, Aderido, Acabamento Não Reforçado, Espessura 2Cm. Af_07/2021</t>
  </si>
  <si>
    <t>30,96</t>
  </si>
  <si>
    <t>Revestimento Cerâmico Para Piso Com Placas Tipo Porcelanato De Dimensões 60X60 Cm Aplicada Em Ambientes De Área Maior Que 10 M². Af_06/2014</t>
  </si>
  <si>
    <t>124,44</t>
  </si>
  <si>
    <t>Rodapé Cerâmico De 7Cm De Altura Com Placas Tipo Esmaltada Extra De Dimensões 60X60Cm. Af_06/2014</t>
  </si>
  <si>
    <t>13,82</t>
  </si>
  <si>
    <t>Piso Em Granito Aplicado Em Ambientes Internos. Af_09/2020</t>
  </si>
  <si>
    <t>419,50</t>
  </si>
  <si>
    <t>Forro De Pvc, Liso, Para Ambientes Comerciais, Inclusive Estrutura De Fixação. Af_05/2017_P</t>
  </si>
  <si>
    <t>90,04</t>
  </si>
  <si>
    <t>Acabamentos Para Forro (Roda-Forro Em Perfil Metálico E Plástico). Af_05/2017</t>
  </si>
  <si>
    <t>14,03</t>
  </si>
  <si>
    <t>Lixamento De Madeira Para Aplicação De Fundo Ou Pintura. Af_01/2021</t>
  </si>
  <si>
    <t>2,01</t>
  </si>
  <si>
    <t>Pintura Tinta De Acabamento (Pigmentada) Esmalte Sintético Brilhante Em Madeira, 2 Demãos. Af_01/2021</t>
  </si>
  <si>
    <t>15,32</t>
  </si>
  <si>
    <t>Lixamento Manual Em Superfícies Metálicas Em Obra. Af_01/2020</t>
  </si>
  <si>
    <t>9,26</t>
  </si>
  <si>
    <t>Preparo Do Piso Cimentado Para Pintura - Lixamento E Limpeza. Af_05/2021</t>
  </si>
  <si>
    <t>3,36</t>
  </si>
  <si>
    <t>Pintura De Piso Com Tinta Acrílica, Aplicação Manual, 2 Demãos, Incluso Fundo Preparador. Af_05/2021</t>
  </si>
  <si>
    <t>18,13</t>
  </si>
  <si>
    <t>Aplicação Manual De Pintura Com Tinta Látex Acrílica Em Paredes, Duas Demãos. Af_06/2014</t>
  </si>
  <si>
    <t>14,85</t>
  </si>
  <si>
    <t>Aplicação Manual De Pintura Com Tinta Látex Acrílica Em Teto, Duas Demãos. Af_06/2014</t>
  </si>
  <si>
    <t>16,74</t>
  </si>
  <si>
    <t>Escavação Manual Para Bloco De Coroamento Ou Sapata (Incluindo Escavação Para Colocação De Fôrmas). Af_06/2017</t>
  </si>
  <si>
    <t>88,02</t>
  </si>
  <si>
    <t>Lastro De Concreto Magro, Aplicado Em Blocos De Coroamento Ou Sapatas, Espessura De 3 Cm. Af_08/2017</t>
  </si>
  <si>
    <t>19,92</t>
  </si>
  <si>
    <t>Armação De Bloco, Viga Baldrame Ou Sapata Utilizando Aço Ca-50 De 8 Mm - Montagem. Af_06/2017</t>
  </si>
  <si>
    <t>Kg</t>
  </si>
  <si>
    <t>16,23</t>
  </si>
  <si>
    <t>Armação De Pilar Ou Viga De Estrutura De Concreto Armado Embutida Em Alvenaria De Vedação Utilizando Aço Ca-60 De 5,0 Mm - Montagem. Af_06/2022</t>
  </si>
  <si>
    <t>21,39</t>
  </si>
  <si>
    <t>Armação De Pilar Ou Viga De Estrutura De Concreto Armado Embutida Em Alvenaria De Vedação Utilizando Aço Ca-50 De 10,0 Mm - Montagem. Af_06/2022</t>
  </si>
  <si>
    <t>14,39</t>
  </si>
  <si>
    <t>Montagem E Desmontagem De Fôrma De Pilares Retangulares E Estruturas Similares, Pé-Direito Simples, Em Madeira Serrada, 4 Utilizações. Af_09/2020</t>
  </si>
  <si>
    <t>141,21</t>
  </si>
  <si>
    <t>Concreto Fck = 25Mpa, Traço 1:2,3:2,7 (Em Massa Seca De Cimento/ Areia Média/ Brita 1) - Preparo Mecânico Com Betoneira 400 L. Af_05/2021</t>
  </si>
  <si>
    <t>515,03</t>
  </si>
  <si>
    <t>Fabricação, Montagem E Desmontagem De Fôrma Para Viga Baldrame, Em Madeira Serrada, E=25 Mm, 4 Utilizações. Af_06/2017</t>
  </si>
  <si>
    <t>86,57</t>
  </si>
  <si>
    <t>Armação De Pilar Ou Viga De Estrutura De Concreto Armado Embutida Em Alvenaria De Vedação Utilizando Aço Ca-50 De 8,0 Mm - Montagem. Af_06/2022</t>
  </si>
  <si>
    <t>17,28</t>
  </si>
  <si>
    <t>Impermeabilização De Superfície Com Emulsão Asfáltica, 2 Demãos Af_06/2018</t>
  </si>
  <si>
    <t>38,79</t>
  </si>
  <si>
    <t>158,04</t>
  </si>
  <si>
    <t>Alvenaria De Vedação De Blocos Cerâmicos Furados Na Horizontal De 9X14X19 Cm (Espessura 9 Cm) E Argamassa De Assentamento Com Preparo Manual. Af_12/2021</t>
  </si>
  <si>
    <t>128,02</t>
  </si>
  <si>
    <t>Verga Moldada In Loco Em Concreto Para Janelas Com Até 1,5 M De Vão. Af_03/2016</t>
  </si>
  <si>
    <t>108,64</t>
  </si>
  <si>
    <t>Verga Moldada In Loco Em Concreto Para Janelas Com Mais De 1,5 M De Vão. Af_03/2016</t>
  </si>
  <si>
    <t>124,36</t>
  </si>
  <si>
    <t>Contraverga Moldada In Loco Em Concreto Para Vãos De Até 1,5 M De Comprimento. Af_03/2016</t>
  </si>
  <si>
    <t>105,79</t>
  </si>
  <si>
    <t>Contraverga Moldada In Loco Em Concreto Para Vãos De Mais De 1,5 M De Comprimento. Af_03/2016</t>
  </si>
  <si>
    <t>119,09</t>
  </si>
  <si>
    <t>Verga Moldada In Loco Em Concreto Para Portas Com Até 1,5 M De Vão. Af_03/2016</t>
  </si>
  <si>
    <t>100,00</t>
  </si>
  <si>
    <t>Reaterro Manual Apiloado Com Soquete. Af_10/2017</t>
  </si>
  <si>
    <t>44,18</t>
  </si>
  <si>
    <t>Compactação Mecânica De Solo Para Execução De Radier, Piso De Concreto Ou Laje Sobre Solo, Com Compactador De Solos A Percussão. Af_09/2021</t>
  </si>
  <si>
    <t>3,00</t>
  </si>
  <si>
    <t>Concreto Fck = 15Mpa, Traço 1:3,4:3,5 (Em Massa Seca De Cimento/ Areia Média/ Brita 1) - Preparo Mecânico Com Betoneira 400 L. Af_05/2021</t>
  </si>
  <si>
    <t>458,13</t>
  </si>
  <si>
    <t>Fabricação E Instalação De Pontaletes De Madeira Não Aparelhada Para Telhados Com Até 2 Águas E Com Telha Ondulada De Fibrocimento, Alumínio Ou Plástica Em Edifício Residencial Térreo, Incluso Transporte Vertical. Af_07/2019</t>
  </si>
  <si>
    <t>30,50</t>
  </si>
  <si>
    <t>Trama De Madeira Composta Por Terças Para Telhados De Até 2 Águas Para Telha Ondulada De Fibrocimento, Metálica, Plástica Ou Termoacústica, Incluso Transporte Vertical. Af_07/2019</t>
  </si>
  <si>
    <t>30,62</t>
  </si>
  <si>
    <t>Telhamento Com Telha Ondulada De Fibrocimento E = 6 Mm, Com Recobrimento Lateral De 1/4 De Onda Para Telhado Com Inclinação Maior Que 10°, Com Até 2 Águas, Incluso Içamento. Af_07/2019</t>
  </si>
  <si>
    <t>45,55</t>
  </si>
  <si>
    <t>Revestimento Cerâmico Para Piso Com Placas Tipo Porcelanato De Dimensões 60X60 Cm Aplicada Em Ambientes De Área Menor Que 5 M². Af_06/2014</t>
  </si>
  <si>
    <t>148,40</t>
  </si>
  <si>
    <t>Soleira Em Mármore, Largura 15 Cm, Espessura 2,0 Cm. Af_09/2020</t>
  </si>
  <si>
    <t>103,08</t>
  </si>
  <si>
    <t>Revestimento Cerâmico Para Paredes Internas Com Placas Tipo Esmaltada Extra  De Dimensões 33X45 Cm Aplicadas Em Ambientes De Área Menor Que 5 M² Na Altura Inteira Das Paredes. Af_06/2014</t>
  </si>
  <si>
    <t>68,54</t>
  </si>
  <si>
    <t>Forro Em Réguas De Pvc, Frisado, Para Ambientes Residenciais, Inclusive Estrutura De Fixação. Af_05/2017_P</t>
  </si>
  <si>
    <t>70,05</t>
  </si>
  <si>
    <t>Janela De Alumínio De Correr Com 2 Folhas Para Vidros, Com Vidros, Batente, Acabamento Com Acetato Ou Brilhante E Ferragens. Exclusive Alizar E Contramarco. Fornecimento E Instalação. Af_12/2019</t>
  </si>
  <si>
    <t>412,02</t>
  </si>
  <si>
    <t>Janela De Alumínio Tipo Maxim-Ar, Com Vidros, Batente E Ferragens. Exclusive Alizar, Acabamento E Contramarco. Fornecimento E Instalação. Af_12/2019</t>
  </si>
  <si>
    <t>789,84</t>
  </si>
  <si>
    <t>Porta Em Alumínio De Abrir Tipo Veneziana Com Guarnição, Fixação Com Parafusos - Fornecimento E Instalação. Af_12/2019</t>
  </si>
  <si>
    <t>904,79</t>
  </si>
  <si>
    <t>Soleira Em Granito, Largura 15 Cm, Espessura 2,0 Cm. Af_09/2020</t>
  </si>
  <si>
    <t>107,17</t>
  </si>
  <si>
    <t>Demolição De Lajes, De Forma Mecanizada Com Martelete, Sem Reaproveitamento. Af_12/2017</t>
  </si>
  <si>
    <t>109,75</t>
  </si>
  <si>
    <t>Limpeza De Superfície Com Jato De Alta Pressão. Af_04/2019</t>
  </si>
  <si>
    <t>1,62</t>
  </si>
  <si>
    <t>Alvenaria De Embasamento Com Bloco Estrutural De Concreto, De 14X19X29Cm E Argamassa De Assentamento Com Preparo Em Betoneira. Af_05/2020</t>
  </si>
  <si>
    <t>951,06</t>
  </si>
  <si>
    <t>Execução De Passeio (Calçada) Ou Piso De Concreto Com Concreto Moldado In Loco, Feito Em Obra, Acabamento Convencional, Espessura 6 Cm, Armado. Af_07/2016</t>
  </si>
  <si>
    <t>86,63</t>
  </si>
  <si>
    <t>Laje Pré-Moldada Unidirecional, Biapoiada, Para Piso, Enchimento Em Cerâmica, Vigota Convencional, Altura Total Da Laje (Enchimento+Capa) = (8+4). Af_11/2020</t>
  </si>
  <si>
    <t>203,38</t>
  </si>
  <si>
    <t>Guarda-Corpo De Aço Galvanizado De 1,10M, Montantes Tubulares De 1.1/4" Espaçados De 1,20M, Travessa Superior De 1.1/2", Gradil Formado Por Tubos Horizontais De 1" E Verticais De 3/4", Fixado Com Chumbador Mecânico. Af_04/2019_P</t>
  </si>
  <si>
    <t>579,38</t>
  </si>
  <si>
    <t>Corrimão Simples, Diâmetro Externo = 1 1/2", Em Aço Galvanizado. Af_04/2019_P</t>
  </si>
  <si>
    <t>105,74</t>
  </si>
  <si>
    <t>Rasgo Em Alvenaria Para Ramais/ Distribuição Com Diametros Menores Ou Iguais A 40 Mm. Af_05/2015</t>
  </si>
  <si>
    <t>12,99</t>
  </si>
  <si>
    <t>Furo Em Caixa D'Água Com Espessura De 2 Até 5 Mm E Diâmetro De 40 Mm. Af_06/2021</t>
  </si>
  <si>
    <t>4,97</t>
  </si>
  <si>
    <t>Adaptador Com Flange E Anel De Vedação, Pvc, Soldável, Dn 40 Mm X 1 1/4 , Instalado Em Reservação De Água De Edificação Que Possua Reservatório De Fibra/Fibrocimento   Fornecimento E Instalação. Af_06/2016</t>
  </si>
  <si>
    <t>32,89</t>
  </si>
  <si>
    <t>Tubo, Pvc, Soldável, Dn 40Mm, Instalado Em Ramal De Distribuição De Água - Fornecimento E Instalação. Af_06/2022</t>
  </si>
  <si>
    <t>26,36</t>
  </si>
  <si>
    <t>Registro De Esfera, Pvc, Soldável, Com Volante, Dn  40 Mm - Fornecimento E Instalação. Af_08/2021</t>
  </si>
  <si>
    <t>60,65</t>
  </si>
  <si>
    <t>Te, Pvc, Soldável, Dn 40Mm, Instalado Em Ramal De Distribuição De Água - Fornecimento E Instalação. Af_06/2022</t>
  </si>
  <si>
    <t>26,23</t>
  </si>
  <si>
    <t>Joelho 90 Graus, Pvc, Soldável, Dn 40Mm, Instalado Em Ramal De Distribuição De Água - Fornecimento E Instalação. Af_06/2022</t>
  </si>
  <si>
    <t>17,38</t>
  </si>
  <si>
    <t>Bucha De Redução, Longa, Pvc, Soldável, Dn 40 X 25 Mm, Instalado Em Ramal De Distribuição De Água - Fornecimento E Instalação. Af_06/2022</t>
  </si>
  <si>
    <t>11,44</t>
  </si>
  <si>
    <t>Tubo, Pvc, Soldável, Dn 25Mm, Instalado Em Ramal De Distribuição De Água - Fornecimento E Instalação. Af_06/2022</t>
  </si>
  <si>
    <t>12,22</t>
  </si>
  <si>
    <t>Joelho 90 Graus, Pvc, Soldável, Dn 25Mm, Instalado Em Ramal Ou Sub-Ramal De Água - Fornecimento E Instalação. Af_06/2022</t>
  </si>
  <si>
    <t>9,07</t>
  </si>
  <si>
    <t>Te, Pvc, Soldável, Dn 25Mm, Instalado Em Ramal Ou Sub-Ramal De Água - Fornecimento E Instalação. Af_06/2022</t>
  </si>
  <si>
    <t>12,64</t>
  </si>
  <si>
    <t>Joelho 90 Graus Com Bucha De Latão, Pvc, Soldável, Dn 25Mm, X 3/4  Instalado Em Ramal Ou Sub-Ramal De Água - Fornecimento E Instalação. Af_06/2022</t>
  </si>
  <si>
    <t>16,68</t>
  </si>
  <si>
    <t>Luva Com Bucha De Latão, Pvc, Soldável, Dn 25Mm X 3/4 , Instalado Em Ramal Ou Sub-Ramal De Água - Fornecimento E Instalação. Af_06/2022</t>
  </si>
  <si>
    <t>13,89</t>
  </si>
  <si>
    <t>Tê Com Bucha De Latão Na Bolsa Central, Pvc, Soldável, Dn 25Mm X 3/4 , Instalado Em Ramal Ou Sub-Ramal De Água - Fornecimento E Instalação. Af_06/2022</t>
  </si>
  <si>
    <t>24,10</t>
  </si>
  <si>
    <t>Adaptador Curto Com Bolsa E Rosca Para Registro, Pvc, Soldável, Dn 25Mm X 3/4 , Instalado Em Ramal Ou Sub-Ramal De Água - Fornecimento E Instalação. Af_06/2022</t>
  </si>
  <si>
    <t>6,46</t>
  </si>
  <si>
    <t>Registro De Gaveta Bruto, Latão, Roscável, 3/4", Com Acabamento E Canopla Cromados - Fornecimento E Instalação. Af_08/2021</t>
  </si>
  <si>
    <t>81,58</t>
  </si>
  <si>
    <t>Tubo Pvc, Serie Normal, Esgoto Predial, Dn 40 Mm, Fornecido E Instalado Em Ramal De Descarga Ou Ramal De Esgoto Sanitário. Af_12/2014</t>
  </si>
  <si>
    <t>19,39</t>
  </si>
  <si>
    <t>Joelho 90 Graus, Pvc, Serie Normal, Esgoto Predial, Dn 40 Mm, Junta Soldável, Fornecido E Instalado Em Ramal De Descarga Ou Ramal De Esgoto Sanitário. Af_12/2014</t>
  </si>
  <si>
    <t>11,68</t>
  </si>
  <si>
    <t>Tubo Pvc, Serie Normal, Esgoto Predial, Dn 50 Mm, Fornecido E Instalado Em Ramal De Descarga Ou Ramal De Esgoto Sanitário. Af_12/2014</t>
  </si>
  <si>
    <t>28,20</t>
  </si>
  <si>
    <t>Curva Longa 90 Graus, Pvc, Serie Normal, Esgoto Predial, Dn 50 Mm, Junta Elástica, Fornecido E Instalado Em Ramal De Descarga Ou Ramal De Esgoto Sanitário. Af_12/2014</t>
  </si>
  <si>
    <t>23,10</t>
  </si>
  <si>
    <t>Joelho 45 Graus, Pvc, Serie Normal, Esgoto Predial, Dn 50 Mm, Junta Elástica, Fornecido E Instalado Em Prumada De Esgoto Sanitário Ou Ventilação. Af_12/2014</t>
  </si>
  <si>
    <t>10,07</t>
  </si>
  <si>
    <t>Junção Simples, Pvc, Serie Normal, Esgoto Predial, Dn 50 X 50 Mm, Junta Elástica, Fornecido E Instalado Em Prumada De Esgoto Sanitário Ou Ventilação. Af_12/2014</t>
  </si>
  <si>
    <t>19,36</t>
  </si>
  <si>
    <t>Te, Pvc, Serie Normal, Esgoto Predial, Dn 50 X 50 Mm, Junta Elástica, Fornecido E Instalado Em Prumada De Esgoto Sanitário Ou Ventilação. Af_12/2014</t>
  </si>
  <si>
    <t>17,45</t>
  </si>
  <si>
    <t>13,02</t>
  </si>
  <si>
    <t>Caixa Sifonada, Pvc, Dn 100 X 100 X 50 Mm, Junta Elástica, Fornecida E Instalada Em Ramal De Descarga Ou Em Ramal De Esgoto Sanitário. Af_12/2014</t>
  </si>
  <si>
    <t>48,05</t>
  </si>
  <si>
    <t>Tubo Pvc, Serie Normal, Esgoto Predial, Dn 75 Mm, Fornecido E Instalado Em Ramal De Descarga Ou Ramal De Esgoto Sanitário. Af_12/2014</t>
  </si>
  <si>
    <t>32,22</t>
  </si>
  <si>
    <t>Joelho 45 Graus, Pvc, Serie Normal, Esgoto Predial, Dn 75 Mm, Junta Elástica, Fornecido E Instalado Em Ramal De Descarga Ou Ramal De Esgoto Sanitário. Af_12/2014</t>
  </si>
  <si>
    <t>23,12</t>
  </si>
  <si>
    <t>Junção Simples, Pvc, Serie Normal, Esgoto Predial, Dn 75 X 75 Mm, Junta Elástica, Fornecido E Instalado Em Ramal De Descarga Ou Ramal De Esgoto Sanitário. Af_12/2014</t>
  </si>
  <si>
    <t>39,35</t>
  </si>
  <si>
    <t>17,68</t>
  </si>
  <si>
    <t>Tubo Pvc, Serie Normal, Esgoto Predial, Dn 100 Mm, Fornecido E Instalado Em Ramal De Descarga Ou Ramal De Esgoto Sanitário. Af_12/2014</t>
  </si>
  <si>
    <t>36,99</t>
  </si>
  <si>
    <t>Curva Longa 90 Graus, Pvc, Serie Normal, Esgoto Predial, Dn 100 Mm, Junta Elástica, Fornecido E Instalado Em Ramal De Descarga Ou Ramal De Esgoto Sanitário. Af_12/2014</t>
  </si>
  <si>
    <t>68,80</t>
  </si>
  <si>
    <t>Joelho 45 Graus, Pvc, Serie Normal, Esgoto Predial, Dn 100 Mm, Junta Elástica, Fornecido E Instalado Em Ramal De Descarga Ou Ramal De Esgoto Sanitário. Af_12/2014</t>
  </si>
  <si>
    <t>27,57</t>
  </si>
  <si>
    <t>Te, Pvc, Serie Normal, Esgoto Predial, Dn 100 X 100 Mm, Junta Elástica, Fornecido E Instalado Em Ramal De Descarga Ou Ramal De Esgoto Sanitário. Af_12/2014</t>
  </si>
  <si>
    <t>43,81</t>
  </si>
  <si>
    <t>Junção Simples, Pvc, Serie Normal, Esgoto Predial, Dn 100 X 100 Mm, Junta Elástica, Fornecido E Instalado Em Ramal De Descarga Ou Ramal De Esgoto Sanitário. Af_12/2014</t>
  </si>
  <si>
    <t>49,94</t>
  </si>
  <si>
    <t>36,02</t>
  </si>
  <si>
    <t>Caixa De Gordura Dupla (Capacidade: 126 L), Retangular, Em Alvenaria Com Tijolos Cerâmicos Maciços, Dimensões Internas = 0,4X0,7 M, Altura Interna = 0,8 M. Af_12/2020</t>
  </si>
  <si>
    <t>675,55</t>
  </si>
  <si>
    <t>Caixa Enterrada Hidráulica Retangular, Em Alvenaria Com Blocos De Concreto, Dimensões Internas: 0,6X0,6X0,6 M Para Rede De Esgoto. Af_12/2020</t>
  </si>
  <si>
    <t>435,45</t>
  </si>
  <si>
    <t>Vaso Sanitário Sifonado Com Caixa Acoplada Louça Branca - Fornecimento E Instalação. Af_01/2020</t>
  </si>
  <si>
    <t>446,97</t>
  </si>
  <si>
    <t>Bancada Granito Cinza,  50 X 60 Cm, Incl. Cuba De Embutir Oval Louça Branca 35 X 50 Cm, Válvula Metal Cromado, Sifão Flexível Pvc, Engate 30 Cm Flexível Plástico E Torneira Cromada De Mesa, Padrão Popular - Fornec. E Instalação. Af_01/2020</t>
  </si>
  <si>
    <t>666,21</t>
  </si>
  <si>
    <t>Engate Flexível Em Plástico Branco, 1/2 X 30Cm - Fornecimento E Instalação. Af_01/2020</t>
  </si>
  <si>
    <t>10,27</t>
  </si>
  <si>
    <t>Saboneteira Plastica Tipo Dispenser Para Sabonete Liquido Com Reservatorio 800 A 1500 Ml, Incluso Fixação. Af_01/2020</t>
  </si>
  <si>
    <t>57,66</t>
  </si>
  <si>
    <t>1.152,63</t>
  </si>
  <si>
    <t>Torneira Cromada Tubo Móvel, De Mesa, 1/2 Ou 3/4, Para Pia De Cozinha, Padrão Alto - Fornecimento E Instalação. Af_01/2020</t>
  </si>
  <si>
    <t>112,88</t>
  </si>
  <si>
    <t>Sifão Do Tipo Flexível Em Pvc 1  X 1.1/2  - Fornecimento E Instalação. Af_01/2020</t>
  </si>
  <si>
    <t>11,67</t>
  </si>
  <si>
    <t>1.137,21</t>
  </si>
  <si>
    <t>49,10</t>
  </si>
  <si>
    <t>Calha Em Chapa De Aço Galvanizado Número 24, Desenvolvimento De 50 Cm, Incluso Transporte Vertical. Af_07/2019</t>
  </si>
  <si>
    <t>92,91</t>
  </si>
  <si>
    <t>Rufo Em Chapa De Aço Galvanizado Número 24, Corte De 25 Cm, Incluso Transporte Vertical. Af_07/2019</t>
  </si>
  <si>
    <t>54,70</t>
  </si>
  <si>
    <t>Tubo Pvc, Série R, Água Pluvial, Dn 150 Mm, Fornecido E Instalado Em Condutores Verticais De Águas Pluviais. Af_06/2022</t>
  </si>
  <si>
    <t>89,64</t>
  </si>
  <si>
    <t>Tubo Pvc, Série R, Água Pluvial, Dn 150 Mm, Fornecido E Instalado Em Ramal De Encaminhamento. Af_06/2022</t>
  </si>
  <si>
    <t>93,82</t>
  </si>
  <si>
    <t>Joelho 45 Graus, Pvc, Serie R, Água Pluvial, Dn 150 Mm, Junta Elástica, Fornecido E Instalado Em Condutores Verticais De Águas Pluviais. Af_06/2022</t>
  </si>
  <si>
    <t>139,77</t>
  </si>
  <si>
    <t>143,78</t>
  </si>
  <si>
    <t>Caixa Enterrada Hidráulica Retangular Em Alvenaria Com Tijolos Cerâmicos Maciços, Dimensões Internas: 0,4X0,4X0,4 M Para Rede De Drenagem. Af_12/2020</t>
  </si>
  <si>
    <t>298,86</t>
  </si>
  <si>
    <t>Tubo De Aço Galvanizado Com Costura, Classe Média, Conexão Rosqueada, Dn 15 (1/2"), Instalado Em Ramais E Sub-Ramais De Gás - Fornecimento E Instalação. Af_10/2020</t>
  </si>
  <si>
    <t>27,78</t>
  </si>
  <si>
    <t>39,23</t>
  </si>
  <si>
    <t>Joelho 90 Graus, Em Ferro Galvanizado, Conexão Rosqueada, Dn 15 (1/2"), Instalado Em Ramais E Sub-Ramais De Gás - Fornecimento E Instalação. Af_10/2020</t>
  </si>
  <si>
    <t>19,24</t>
  </si>
  <si>
    <t>Tê, Em Ferro Galvanizado, Conexão Rosqueada, Dn 15 (1/2"), Instalado Em Ramais E Sub-Ramais De Gás - Fornecimento E Instalação. Af_10/2020</t>
  </si>
  <si>
    <t>25,92</t>
  </si>
  <si>
    <t>Eletroduto Flexível Corrugado, Pvc, Dn 32 Mm (1"), Para Circuitos Terminais, Instalado Em Parede - Fornecimento E Instalação. Af_12/2015</t>
  </si>
  <si>
    <t>13,60</t>
  </si>
  <si>
    <t>Eletroduto Flexível Corrugado, Pead, Dn 40 Mm (1 1/4"), Para Circuitos Terminais, Instalado Em Parede - Fornecimento E Instalação. Af_12/2015</t>
  </si>
  <si>
    <t>14,73</t>
  </si>
  <si>
    <t>Eletroduto Flexível Corrugado, Pead, Dn 50 (1 1/2"), Para Rede Enterrada De Distribuição De Energia Elétrica - Fornecimento E Instalação. Af_12/2021</t>
  </si>
  <si>
    <t>9,03</t>
  </si>
  <si>
    <t>Eletroduto Rígido Roscável, Pvc, Dn 32 Mm (1"), Para Circuitos Terminais, Instalado Em Parede - Fornecimento E Instalação. Af_12/2015</t>
  </si>
  <si>
    <t>18,59</t>
  </si>
  <si>
    <t>Eletroduto Rígido Roscável, Pvc, Dn 40 Mm (1 1/4"), Para Circuitos Terminais, Instalado Em Parede - Fornecimento E Instalação. Af_12/2015</t>
  </si>
  <si>
    <t>22,67</t>
  </si>
  <si>
    <t>Caixa Retangular 4" X 2" Baixa (0,30 M Do Piso), Pvc, Instalada Em Parede - Fornecimento E Instalação. Af_12/2015</t>
  </si>
  <si>
    <t>11,11</t>
  </si>
  <si>
    <t>Caixa Retangular 4" X 2" Média (1,30 M Do Piso), Pvc, Instalada Em Parede - Fornecimento E Instalação. Af_12/2015</t>
  </si>
  <si>
    <t>16,79</t>
  </si>
  <si>
    <t>Caixa Retangular 4" X 2" Alta (2,00 M Do Piso), Pvc, Instalada Em Parede - Fornecimento E Instalação. Af_12/2015</t>
  </si>
  <si>
    <t>31,97</t>
  </si>
  <si>
    <t>34,20</t>
  </si>
  <si>
    <t>Interruptor Simples (1 Módulo), 10A/250V, Sem Suporte E Sem Placa - Fornecimento E Instalação. Af_12/2015</t>
  </si>
  <si>
    <t>19,72</t>
  </si>
  <si>
    <t>Tomada Alta De Embutir (1 Módulo), 2P+T 10 A, Sem Suporte E Sem Placa - Fornecimento E Instalação. Af_12/2015</t>
  </si>
  <si>
    <t>35,83</t>
  </si>
  <si>
    <t>Tomada Média De Embutir (1 Módulo), 2P+T 20 A, Sem Suporte E Sem Placa - Fornecimento E Instalação. Af_12/2015</t>
  </si>
  <si>
    <t>27,62</t>
  </si>
  <si>
    <t>Tomada Baixa De Embutir (1 Módulo), 2P+T 20 A, Sem Suporte E Sem Placa - Fornecimento E Instalação. Af_12/2015</t>
  </si>
  <si>
    <t>23,54</t>
  </si>
  <si>
    <t>Suporte Parafusado Com Placa De Encaixe 4" X 2" Alto (2,00 M Do Piso) Para Ponto Elétrico - Fornecimento E Instalação. Af_12/2015</t>
  </si>
  <si>
    <t>10,38</t>
  </si>
  <si>
    <t>Suporte Parafusado Com Placa De Encaixe 4" X 2" Médio (1,30 M Do Piso) Para Ponto Elétrico - Fornecimento E Instalação. Af_12/2015</t>
  </si>
  <si>
    <t>8,55</t>
  </si>
  <si>
    <t>Suporte Parafusado Com Placa De Encaixe 4" X 2" Baixo (0,30 M Do Piso) Para Ponto Elétrico - Fornecimento E Instalação. Af_12/2015</t>
  </si>
  <si>
    <t>7,40</t>
  </si>
  <si>
    <t>Disjuntor Tripolar Tipo Din, Corrente Nominal De 25A - Fornecimento E Instalação. Af_10/2020</t>
  </si>
  <si>
    <t>74,51</t>
  </si>
  <si>
    <t>Disjuntor Tripolar Tipo Din, Corrente Nominal De 40A - Fornecimento E Instalação. Af_10/2020</t>
  </si>
  <si>
    <t>87,16</t>
  </si>
  <si>
    <t>Disjuntor Monopolar Tipo Din, Corrente Nominal De 10A - Fornecimento E Instalação. Af_10/2020</t>
  </si>
  <si>
    <t>11,41</t>
  </si>
  <si>
    <t>Disjuntor Monopolar Tipo Din, Corrente Nominal De 25A - Fornecimento E Instalação. Af_10/2020</t>
  </si>
  <si>
    <t>13,44</t>
  </si>
  <si>
    <t>Disjuntor Monopolar Tipo Din, Corrente Nominal De 32A - Fornecimento E Instalação. Af_10/2020</t>
  </si>
  <si>
    <t>15,07</t>
  </si>
  <si>
    <t>Cabo De Cobre Flexível Isolado, 1,5 Mm², Anti-Chama 450/750 V, Para Circuitos Terminais - Fornecimento E Instalação. Af_12/2015</t>
  </si>
  <si>
    <t>2,94</t>
  </si>
  <si>
    <t>Cabo De Cobre Flexível Isolado, 2,5 Mm², Anti-Chama 450/750 V, Para Circuitos Terminais - Fornecimento E Instalação. Af_12/2015</t>
  </si>
  <si>
    <t>4,20</t>
  </si>
  <si>
    <t>Cabo De Cobre Flexível Isolado, 4 Mm², Anti-Chama 450/750 V, Para Circuitos Terminais - Fornecimento E Instalação. Af_12/2015</t>
  </si>
  <si>
    <t>6,40</t>
  </si>
  <si>
    <t>Cabo De Cobre Flexível Isolado, 6 Mm², Anti-Chama 450/750 V, Para Circuitos Terminais - Fornecimento E Instalação. Af_12/2015</t>
  </si>
  <si>
    <t>8,88</t>
  </si>
  <si>
    <t>Cabo De Cobre Flexível Isolado, 10 Mm², Anti-Chama 0,6/1,0 Kv, Para Circuitos Terminais - Fornecimento E Instalação. Af_12/2015</t>
  </si>
  <si>
    <t>15,17</t>
  </si>
  <si>
    <t>Luminária Tipo Plafon Redondo Com Vidro Fosco, De Sobrepor, Com 1 Lâmpada Fluorescente De 15 W, Sem Reator - Fornecimento E Instalação. Af_02/2020</t>
  </si>
  <si>
    <t>101,83</t>
  </si>
  <si>
    <t>Extintor De Incêndio Portátil Com Carga De Pqs De 6 Kg, Classe Bc - Fornecimento E Instalação. Af_10/2020_P</t>
  </si>
  <si>
    <t>212,75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</si>
</sst>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u/>
      <sz val="11"/>
      <color theme="1"/>
      <name val="Arial Narrow"/>
      <family val="2"/>
    </font>
    <font>
      <u val="singleAccounting"/>
      <sz val="11"/>
      <color theme="1"/>
      <name val="Arial Narrow"/>
      <family val="2"/>
    </font>
    <font>
      <sz val="1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4" fontId="3" fillId="0" borderId="0" xfId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vertical="center" wrapText="1"/>
    </xf>
    <xf numFmtId="44" fontId="4" fillId="0" borderId="4" xfId="1" applyFont="1" applyBorder="1" applyAlignment="1">
      <alignment horizontal="center" vertical="center"/>
    </xf>
    <xf numFmtId="44" fontId="4" fillId="0" borderId="5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4" fontId="3" fillId="2" borderId="1" xfId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44" fontId="3" fillId="0" borderId="7" xfId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4" fontId="4" fillId="2" borderId="7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4" fontId="4" fillId="0" borderId="7" xfId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1" xfId="0" applyFont="1" applyBorder="1"/>
    <xf numFmtId="44" fontId="3" fillId="0" borderId="1" xfId="0" applyNumberFormat="1" applyFont="1" applyBorder="1"/>
    <xf numFmtId="44" fontId="4" fillId="0" borderId="1" xfId="0" applyNumberFormat="1" applyFont="1" applyBorder="1"/>
    <xf numFmtId="0" fontId="4" fillId="0" borderId="1" xfId="0" quotePrefix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0" xfId="0" quotePrefix="1" applyFont="1"/>
    <xf numFmtId="0" fontId="3" fillId="0" borderId="0" xfId="0" applyFont="1" applyAlignment="1">
      <alignment horizontal="right" vertical="center"/>
    </xf>
    <xf numFmtId="44" fontId="3" fillId="0" borderId="14" xfId="1" applyFont="1" applyFill="1" applyBorder="1" applyAlignment="1">
      <alignment horizontal="center" vertical="center"/>
    </xf>
    <xf numFmtId="44" fontId="4" fillId="0" borderId="14" xfId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2" borderId="16" xfId="0" quotePrefix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2" fontId="3" fillId="0" borderId="1" xfId="1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4" fontId="3" fillId="0" borderId="1" xfId="1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4" fontId="6" fillId="0" borderId="7" xfId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164" fontId="3" fillId="0" borderId="0" xfId="0" quotePrefix="1" applyNumberFormat="1" applyFont="1" applyAlignment="1">
      <alignment horizontal="left" vertical="center"/>
    </xf>
    <xf numFmtId="164" fontId="4" fillId="0" borderId="4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9" fontId="3" fillId="0" borderId="0" xfId="2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2" fontId="3" fillId="0" borderId="0" xfId="0" applyNumberFormat="1" applyFont="1" applyFill="1" applyAlignment="1">
      <alignment horizontal="center" vertical="center"/>
    </xf>
    <xf numFmtId="2" fontId="3" fillId="0" borderId="0" xfId="1" applyNumberFormat="1" applyFont="1" applyFill="1" applyAlignment="1">
      <alignment horizontal="center" vertical="center"/>
    </xf>
    <xf numFmtId="44" fontId="3" fillId="0" borderId="0" xfId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left" vertical="center"/>
    </xf>
    <xf numFmtId="2" fontId="3" fillId="0" borderId="0" xfId="0" quotePrefix="1" applyNumberFormat="1" applyFont="1" applyFill="1" applyAlignment="1">
      <alignment horizontal="left" vertical="center"/>
    </xf>
    <xf numFmtId="10" fontId="3" fillId="0" borderId="0" xfId="2" applyNumberFormat="1" applyFont="1" applyFill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4" xfId="1" applyNumberFormat="1" applyFont="1" applyFill="1" applyBorder="1" applyAlignment="1">
      <alignment horizontal="center" vertical="center" wrapText="1"/>
    </xf>
    <xf numFmtId="44" fontId="4" fillId="0" borderId="13" xfId="1" applyFont="1" applyFill="1" applyBorder="1" applyAlignment="1">
      <alignment horizontal="center" vertical="center" wrapText="1"/>
    </xf>
    <xf numFmtId="44" fontId="4" fillId="0" borderId="5" xfId="1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/>
    </xf>
    <xf numFmtId="44" fontId="4" fillId="0" borderId="2" xfId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4" fontId="5" fillId="0" borderId="7" xfId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44" fontId="3" fillId="3" borderId="14" xfId="1" applyFont="1" applyFill="1" applyBorder="1" applyAlignment="1">
      <alignment horizontal="center" vertical="center"/>
    </xf>
    <xf numFmtId="44" fontId="4" fillId="3" borderId="7" xfId="1" applyFont="1" applyFill="1" applyBorder="1" applyAlignment="1">
      <alignment horizontal="center" vertical="center"/>
    </xf>
    <xf numFmtId="0" fontId="4" fillId="3" borderId="1" xfId="0" quotePrefix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3" borderId="1" xfId="1" applyNumberFormat="1" applyFont="1" applyFill="1" applyBorder="1" applyAlignment="1">
      <alignment horizontal="center" vertical="center"/>
    </xf>
    <xf numFmtId="44" fontId="4" fillId="3" borderId="14" xfId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" xfId="0" quotePrefix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2" fontId="3" fillId="4" borderId="1" xfId="1" applyNumberFormat="1" applyFont="1" applyFill="1" applyBorder="1" applyAlignment="1">
      <alignment horizontal="center" vertical="center"/>
    </xf>
    <xf numFmtId="44" fontId="3" fillId="4" borderId="14" xfId="1" applyFont="1" applyFill="1" applyBorder="1" applyAlignment="1">
      <alignment horizontal="center" vertical="center"/>
    </xf>
    <xf numFmtId="44" fontId="4" fillId="4" borderId="7" xfId="1" applyFont="1" applyFill="1" applyBorder="1" applyAlignment="1">
      <alignment horizontal="center" vertical="center"/>
    </xf>
    <xf numFmtId="0" fontId="4" fillId="4" borderId="1" xfId="0" quotePrefix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1" applyNumberFormat="1" applyFont="1" applyFill="1" applyBorder="1" applyAlignment="1">
      <alignment horizontal="center" vertical="center"/>
    </xf>
    <xf numFmtId="44" fontId="4" fillId="4" borderId="14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44" fontId="4" fillId="0" borderId="0" xfId="1" applyFont="1" applyFill="1" applyBorder="1" applyAlignment="1">
      <alignment horizontal="right" vertical="center"/>
    </xf>
    <xf numFmtId="44" fontId="4" fillId="0" borderId="0" xfId="1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5" xfId="0" applyFont="1" applyBorder="1"/>
    <xf numFmtId="0" fontId="3" fillId="0" borderId="6" xfId="0" applyFont="1" applyBorder="1"/>
    <xf numFmtId="10" fontId="3" fillId="0" borderId="1" xfId="0" applyNumberFormat="1" applyFont="1" applyBorder="1"/>
    <xf numFmtId="10" fontId="3" fillId="0" borderId="7" xfId="0" applyNumberFormat="1" applyFont="1" applyBorder="1" applyAlignment="1">
      <alignment horizontal="center"/>
    </xf>
    <xf numFmtId="10" fontId="3" fillId="0" borderId="7" xfId="0" applyNumberFormat="1" applyFont="1" applyBorder="1" applyAlignment="1">
      <alignment horizontal="center" vertical="center"/>
    </xf>
    <xf numFmtId="0" fontId="3" fillId="0" borderId="18" xfId="0" applyFont="1" applyBorder="1"/>
    <xf numFmtId="0" fontId="4" fillId="0" borderId="19" xfId="0" applyFont="1" applyBorder="1"/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10" fontId="3" fillId="0" borderId="0" xfId="0" applyNumberFormat="1" applyFont="1"/>
    <xf numFmtId="0" fontId="4" fillId="0" borderId="8" xfId="0" applyFont="1" applyBorder="1"/>
    <xf numFmtId="0" fontId="3" fillId="0" borderId="9" xfId="0" applyFont="1" applyBorder="1"/>
    <xf numFmtId="10" fontId="4" fillId="0" borderId="10" xfId="0" applyNumberFormat="1" applyFont="1" applyBorder="1" applyAlignment="1">
      <alignment horizontal="center"/>
    </xf>
    <xf numFmtId="0" fontId="4" fillId="0" borderId="0" xfId="0" applyFont="1"/>
    <xf numFmtId="10" fontId="3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8" xfId="0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quotePrefix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44" fontId="3" fillId="0" borderId="9" xfId="1" applyFont="1" applyFill="1" applyBorder="1" applyAlignment="1">
      <alignment horizontal="center" vertical="center"/>
    </xf>
    <xf numFmtId="44" fontId="3" fillId="0" borderId="10" xfId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0" fontId="3" fillId="0" borderId="1" xfId="2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3" fillId="0" borderId="6" xfId="0" applyFont="1" applyBorder="1" applyAlignment="1">
      <alignment horizontal="center"/>
    </xf>
    <xf numFmtId="10" fontId="3" fillId="0" borderId="7" xfId="2" applyNumberFormat="1" applyFont="1" applyBorder="1" applyAlignment="1">
      <alignment horizontal="center"/>
    </xf>
    <xf numFmtId="0" fontId="3" fillId="0" borderId="8" xfId="0" applyFont="1" applyBorder="1"/>
    <xf numFmtId="44" fontId="4" fillId="0" borderId="9" xfId="0" applyNumberFormat="1" applyFont="1" applyBorder="1"/>
    <xf numFmtId="44" fontId="3" fillId="0" borderId="9" xfId="1" applyFont="1" applyBorder="1" applyAlignment="1">
      <alignment horizontal="center" vertical="center"/>
    </xf>
    <xf numFmtId="44" fontId="3" fillId="0" borderId="9" xfId="1" applyFont="1" applyBorder="1" applyAlignment="1">
      <alignment horizontal="center"/>
    </xf>
    <xf numFmtId="44" fontId="3" fillId="0" borderId="10" xfId="1" applyFont="1" applyBorder="1" applyAlignment="1">
      <alignment horizontal="center"/>
    </xf>
    <xf numFmtId="0" fontId="3" fillId="0" borderId="9" xfId="0" applyFont="1" applyFill="1" applyBorder="1" applyAlignment="1">
      <alignment vertical="center" wrapText="1"/>
    </xf>
    <xf numFmtId="44" fontId="4" fillId="0" borderId="12" xfId="1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88"/>
  <sheetViews>
    <sheetView tabSelected="1" zoomScaleNormal="100" workbookViewId="0">
      <pane ySplit="10" topLeftCell="A11" activePane="bottomLeft" state="frozen"/>
      <selection pane="bottomLeft" activeCell="E302" sqref="E302"/>
    </sheetView>
  </sheetViews>
  <sheetFormatPr defaultRowHeight="16.5" x14ac:dyDescent="0.25"/>
  <cols>
    <col min="1" max="1" width="2.28515625" style="64" customWidth="1"/>
    <col min="2" max="2" width="10.7109375" style="65" customWidth="1"/>
    <col min="3" max="3" width="4.28515625" style="65" customWidth="1"/>
    <col min="4" max="4" width="8.28515625" style="65" customWidth="1"/>
    <col min="5" max="5" width="129" style="66" customWidth="1"/>
    <col min="6" max="6" width="10.140625" style="65" bestFit="1" customWidth="1"/>
    <col min="7" max="7" width="11.5703125" style="67" customWidth="1"/>
    <col min="8" max="8" width="19.28515625" style="68" customWidth="1"/>
    <col min="9" max="9" width="18.85546875" style="69" customWidth="1"/>
    <col min="10" max="10" width="15" style="69" customWidth="1"/>
    <col min="11" max="16384" width="9.140625" style="64"/>
  </cols>
  <sheetData>
    <row r="2" spans="1:10" x14ac:dyDescent="0.25">
      <c r="E2" s="70" t="s">
        <v>14</v>
      </c>
    </row>
    <row r="4" spans="1:10" x14ac:dyDescent="0.25">
      <c r="E4" s="66" t="s">
        <v>48</v>
      </c>
      <c r="F4" s="71" t="s">
        <v>62</v>
      </c>
      <c r="G4" s="72" t="s">
        <v>59</v>
      </c>
    </row>
    <row r="5" spans="1:10" x14ac:dyDescent="0.25">
      <c r="E5" s="66" t="s">
        <v>49</v>
      </c>
      <c r="F5" s="71" t="s">
        <v>63</v>
      </c>
      <c r="G5" s="72" t="s">
        <v>60</v>
      </c>
    </row>
    <row r="6" spans="1:10" x14ac:dyDescent="0.25">
      <c r="E6" s="66" t="s">
        <v>687</v>
      </c>
      <c r="F6" s="65" t="s">
        <v>61</v>
      </c>
      <c r="G6" s="73" t="s">
        <v>685</v>
      </c>
    </row>
    <row r="7" spans="1:10" x14ac:dyDescent="0.25">
      <c r="E7" s="66" t="s">
        <v>686</v>
      </c>
      <c r="F7" s="71" t="s">
        <v>50</v>
      </c>
      <c r="G7" s="74">
        <f>BDI!G28</f>
        <v>0.29909591446257755</v>
      </c>
    </row>
    <row r="8" spans="1:10" x14ac:dyDescent="0.25">
      <c r="A8" s="37"/>
    </row>
    <row r="9" spans="1:10" ht="17.25" thickBot="1" x14ac:dyDescent="0.3">
      <c r="A9" s="37"/>
    </row>
    <row r="10" spans="1:10" ht="33" x14ac:dyDescent="0.25">
      <c r="A10" s="37"/>
      <c r="B10" s="75" t="s">
        <v>4</v>
      </c>
      <c r="C10" s="162" t="s">
        <v>66</v>
      </c>
      <c r="D10" s="163"/>
      <c r="E10" s="76" t="s">
        <v>0</v>
      </c>
      <c r="F10" s="77" t="s">
        <v>1</v>
      </c>
      <c r="G10" s="78" t="s">
        <v>2</v>
      </c>
      <c r="H10" s="79" t="s">
        <v>92</v>
      </c>
      <c r="I10" s="80" t="s">
        <v>93</v>
      </c>
      <c r="J10" s="81" t="s">
        <v>95</v>
      </c>
    </row>
    <row r="11" spans="1:10" x14ac:dyDescent="0.25">
      <c r="A11" s="37"/>
      <c r="B11" s="86" t="s">
        <v>5</v>
      </c>
      <c r="C11" s="164"/>
      <c r="D11" s="165"/>
      <c r="E11" s="87" t="s">
        <v>51</v>
      </c>
      <c r="F11" s="88"/>
      <c r="G11" s="89"/>
      <c r="H11" s="90"/>
      <c r="I11" s="91"/>
      <c r="J11" s="92">
        <f>SUM(J12:J13)</f>
        <v>7699.4504875348575</v>
      </c>
    </row>
    <row r="12" spans="1:10" x14ac:dyDescent="0.25">
      <c r="A12" s="37"/>
      <c r="B12" s="12" t="s">
        <v>42</v>
      </c>
      <c r="C12" s="35" t="s">
        <v>65</v>
      </c>
      <c r="D12" s="18">
        <v>4813</v>
      </c>
      <c r="E12" s="37" t="s">
        <v>75</v>
      </c>
      <c r="F12" s="13" t="s">
        <v>74</v>
      </c>
      <c r="G12" s="15">
        <v>2.88</v>
      </c>
      <c r="H12" s="40">
        <v>425</v>
      </c>
      <c r="I12" s="33">
        <f>H12*(1+$G$7)</f>
        <v>552.1157636465955</v>
      </c>
      <c r="J12" s="17">
        <f>I12*G12</f>
        <v>1590.0933993021949</v>
      </c>
    </row>
    <row r="13" spans="1:10" x14ac:dyDescent="0.25">
      <c r="A13" s="37"/>
      <c r="B13" s="12" t="s">
        <v>76</v>
      </c>
      <c r="C13" s="35" t="s">
        <v>68</v>
      </c>
      <c r="D13" s="18" t="s">
        <v>77</v>
      </c>
      <c r="E13" s="19" t="s">
        <v>78</v>
      </c>
      <c r="F13" s="13" t="s">
        <v>80</v>
      </c>
      <c r="G13" s="15">
        <v>130</v>
      </c>
      <c r="H13" s="40">
        <v>36.175199999999997</v>
      </c>
      <c r="I13" s="33">
        <f>H13*(1+$G$7)</f>
        <v>46.995054524866632</v>
      </c>
      <c r="J13" s="17">
        <f>I13*G13</f>
        <v>6109.3570882326621</v>
      </c>
    </row>
    <row r="14" spans="1:10" x14ac:dyDescent="0.25">
      <c r="B14" s="86" t="s">
        <v>6</v>
      </c>
      <c r="C14" s="164"/>
      <c r="D14" s="165"/>
      <c r="E14" s="87" t="s">
        <v>53</v>
      </c>
      <c r="F14" s="88"/>
      <c r="G14" s="89"/>
      <c r="H14" s="90"/>
      <c r="I14" s="91"/>
      <c r="J14" s="92">
        <f>J15+J48+J59+J122</f>
        <v>225860.53565325035</v>
      </c>
    </row>
    <row r="15" spans="1:10" x14ac:dyDescent="0.25">
      <c r="B15" s="98" t="s">
        <v>27</v>
      </c>
      <c r="C15" s="99"/>
      <c r="D15" s="100"/>
      <c r="E15" s="101" t="s">
        <v>54</v>
      </c>
      <c r="F15" s="102"/>
      <c r="G15" s="103"/>
      <c r="H15" s="104"/>
      <c r="I15" s="105"/>
      <c r="J15" s="106">
        <f>J16+J24+J27+J39</f>
        <v>59341.504630651965</v>
      </c>
    </row>
    <row r="16" spans="1:10" ht="18.75" x14ac:dyDescent="0.25">
      <c r="B16" s="12" t="s">
        <v>28</v>
      </c>
      <c r="C16" s="35"/>
      <c r="D16" s="18"/>
      <c r="E16" s="47" t="s">
        <v>218</v>
      </c>
      <c r="F16" s="13"/>
      <c r="G16" s="15"/>
      <c r="H16" s="40"/>
      <c r="I16" s="33"/>
      <c r="J16" s="48">
        <f>SUM(J17:J23)</f>
        <v>1026.5895010502377</v>
      </c>
    </row>
    <row r="17" spans="2:10" x14ac:dyDescent="0.25">
      <c r="B17" s="12" t="s">
        <v>227</v>
      </c>
      <c r="C17" s="35" t="s">
        <v>64</v>
      </c>
      <c r="D17" s="18" t="s">
        <v>235</v>
      </c>
      <c r="E17" s="19" t="s">
        <v>689</v>
      </c>
      <c r="F17" s="13" t="s">
        <v>400</v>
      </c>
      <c r="G17" s="15">
        <v>0.6</v>
      </c>
      <c r="H17" s="40" t="s">
        <v>690</v>
      </c>
      <c r="I17" s="33">
        <f>H17*(1+$G$7)</f>
        <v>63.434853503207663</v>
      </c>
      <c r="J17" s="17">
        <f>I17*G17</f>
        <v>38.060912101924593</v>
      </c>
    </row>
    <row r="18" spans="2:10" x14ac:dyDescent="0.25">
      <c r="B18" s="12" t="s">
        <v>228</v>
      </c>
      <c r="C18" s="35" t="s">
        <v>64</v>
      </c>
      <c r="D18" s="18" t="s">
        <v>219</v>
      </c>
      <c r="E18" s="64" t="s">
        <v>220</v>
      </c>
      <c r="F18" s="13" t="s">
        <v>74</v>
      </c>
      <c r="G18" s="15">
        <v>69.239999999999995</v>
      </c>
      <c r="H18" s="40" t="s">
        <v>691</v>
      </c>
      <c r="I18" s="33">
        <f t="shared" ref="I18:I58" si="0">H18*(1+$G$7)</f>
        <v>1.8836890759707374</v>
      </c>
      <c r="J18" s="17">
        <f t="shared" ref="J18:J23" si="1">I18*G18</f>
        <v>130.42663162021384</v>
      </c>
    </row>
    <row r="19" spans="2:10" x14ac:dyDescent="0.25">
      <c r="B19" s="12" t="s">
        <v>234</v>
      </c>
      <c r="C19" s="35" t="s">
        <v>64</v>
      </c>
      <c r="D19" s="18" t="s">
        <v>221</v>
      </c>
      <c r="E19" s="19" t="s">
        <v>692</v>
      </c>
      <c r="F19" s="13" t="s">
        <v>80</v>
      </c>
      <c r="G19" s="15">
        <v>12.9</v>
      </c>
      <c r="H19" s="40" t="s">
        <v>693</v>
      </c>
      <c r="I19" s="33">
        <f t="shared" si="0"/>
        <v>0.83142138525604969</v>
      </c>
      <c r="J19" s="17">
        <f t="shared" si="1"/>
        <v>10.725335869803041</v>
      </c>
    </row>
    <row r="20" spans="2:10" x14ac:dyDescent="0.25">
      <c r="B20" s="12" t="s">
        <v>240</v>
      </c>
      <c r="C20" s="35" t="s">
        <v>64</v>
      </c>
      <c r="D20" s="18" t="s">
        <v>222</v>
      </c>
      <c r="E20" s="19" t="s">
        <v>694</v>
      </c>
      <c r="F20" s="13" t="s">
        <v>90</v>
      </c>
      <c r="G20" s="15">
        <v>3</v>
      </c>
      <c r="H20" s="40" t="s">
        <v>695</v>
      </c>
      <c r="I20" s="33">
        <f t="shared" si="0"/>
        <v>1.610878933933596</v>
      </c>
      <c r="J20" s="17">
        <f t="shared" si="1"/>
        <v>4.8326368018007884</v>
      </c>
    </row>
    <row r="21" spans="2:10" x14ac:dyDescent="0.25">
      <c r="B21" s="12" t="s">
        <v>241</v>
      </c>
      <c r="C21" s="35" t="s">
        <v>64</v>
      </c>
      <c r="D21" s="18" t="s">
        <v>153</v>
      </c>
      <c r="E21" s="19" t="s">
        <v>696</v>
      </c>
      <c r="F21" s="13" t="s">
        <v>80</v>
      </c>
      <c r="G21" s="15">
        <v>18</v>
      </c>
      <c r="H21" s="40" t="s">
        <v>697</v>
      </c>
      <c r="I21" s="33">
        <f t="shared" si="0"/>
        <v>0.55861124321890832</v>
      </c>
      <c r="J21" s="17">
        <f t="shared" si="1"/>
        <v>10.055002377940349</v>
      </c>
    </row>
    <row r="22" spans="2:10" x14ac:dyDescent="0.25">
      <c r="B22" s="12" t="s">
        <v>242</v>
      </c>
      <c r="C22" s="35" t="s">
        <v>68</v>
      </c>
      <c r="D22" s="18" t="s">
        <v>223</v>
      </c>
      <c r="E22" s="19" t="s">
        <v>226</v>
      </c>
      <c r="F22" s="13" t="s">
        <v>74</v>
      </c>
      <c r="G22" s="15">
        <v>12.49</v>
      </c>
      <c r="H22" s="40">
        <v>22.58</v>
      </c>
      <c r="I22" s="33">
        <f t="shared" si="0"/>
        <v>29.333585748565</v>
      </c>
      <c r="J22" s="17">
        <f t="shared" si="1"/>
        <v>366.37648599957686</v>
      </c>
    </row>
    <row r="23" spans="2:10" x14ac:dyDescent="0.25">
      <c r="B23" s="12" t="s">
        <v>243</v>
      </c>
      <c r="C23" s="35" t="s">
        <v>64</v>
      </c>
      <c r="D23" s="18" t="s">
        <v>229</v>
      </c>
      <c r="E23" s="64" t="s">
        <v>230</v>
      </c>
      <c r="F23" s="13" t="s">
        <v>74</v>
      </c>
      <c r="G23" s="49">
        <v>213.57</v>
      </c>
      <c r="H23" s="40" t="s">
        <v>698</v>
      </c>
      <c r="I23" s="33">
        <f t="shared" si="0"/>
        <v>2.1824811362971301</v>
      </c>
      <c r="J23" s="17">
        <f t="shared" si="1"/>
        <v>466.11249627897809</v>
      </c>
    </row>
    <row r="24" spans="2:10" ht="18.75" x14ac:dyDescent="0.25">
      <c r="B24" s="12" t="s">
        <v>29</v>
      </c>
      <c r="C24" s="35"/>
      <c r="D24" s="18"/>
      <c r="E24" s="47" t="s">
        <v>233</v>
      </c>
      <c r="F24" s="13"/>
      <c r="G24" s="15"/>
      <c r="H24" s="40"/>
      <c r="I24" s="33"/>
      <c r="J24" s="48">
        <f>SUM(J25:J26)</f>
        <v>4526.66606320356</v>
      </c>
    </row>
    <row r="25" spans="2:10" ht="33" x14ac:dyDescent="0.25">
      <c r="B25" s="12" t="s">
        <v>244</v>
      </c>
      <c r="C25" s="35" t="s">
        <v>64</v>
      </c>
      <c r="D25" s="18" t="s">
        <v>236</v>
      </c>
      <c r="E25" s="19" t="s">
        <v>699</v>
      </c>
      <c r="F25" s="13" t="s">
        <v>74</v>
      </c>
      <c r="G25" s="15">
        <v>1.75</v>
      </c>
      <c r="H25" s="40" t="s">
        <v>700</v>
      </c>
      <c r="I25" s="33">
        <f t="shared" si="0"/>
        <v>164.77732579043334</v>
      </c>
      <c r="J25" s="17">
        <f>I25*G25</f>
        <v>288.36032013325837</v>
      </c>
    </row>
    <row r="26" spans="2:10" x14ac:dyDescent="0.25">
      <c r="B26" s="12" t="s">
        <v>252</v>
      </c>
      <c r="C26" s="35" t="s">
        <v>68</v>
      </c>
      <c r="D26" s="18" t="s">
        <v>247</v>
      </c>
      <c r="E26" s="19" t="s">
        <v>248</v>
      </c>
      <c r="F26" s="13" t="s">
        <v>74</v>
      </c>
      <c r="G26" s="15">
        <v>4.68</v>
      </c>
      <c r="H26" s="40">
        <v>697.11626000000012</v>
      </c>
      <c r="I26" s="33">
        <f t="shared" si="0"/>
        <v>905.62088527143214</v>
      </c>
      <c r="J26" s="17">
        <f>I26*G26</f>
        <v>4238.305743070302</v>
      </c>
    </row>
    <row r="27" spans="2:10" ht="18.75" x14ac:dyDescent="0.25">
      <c r="B27" s="12" t="s">
        <v>31</v>
      </c>
      <c r="C27" s="35"/>
      <c r="D27" s="18"/>
      <c r="E27" s="47" t="s">
        <v>231</v>
      </c>
      <c r="F27" s="13"/>
      <c r="G27" s="15"/>
      <c r="H27" s="40"/>
      <c r="I27" s="33"/>
      <c r="J27" s="48">
        <f>SUM(J28:J38)</f>
        <v>48985.790650113224</v>
      </c>
    </row>
    <row r="28" spans="2:10" ht="33" x14ac:dyDescent="0.25">
      <c r="B28" s="12" t="s">
        <v>245</v>
      </c>
      <c r="C28" s="35" t="s">
        <v>64</v>
      </c>
      <c r="D28" s="18" t="s">
        <v>237</v>
      </c>
      <c r="E28" s="19" t="s">
        <v>590</v>
      </c>
      <c r="F28" s="13" t="s">
        <v>74</v>
      </c>
      <c r="G28" s="15">
        <v>150.07</v>
      </c>
      <c r="H28" s="40" t="s">
        <v>701</v>
      </c>
      <c r="I28" s="33">
        <f t="shared" si="0"/>
        <v>5.5731214730444574</v>
      </c>
      <c r="J28" s="17">
        <f>I28*G28</f>
        <v>836.35833945978163</v>
      </c>
    </row>
    <row r="29" spans="2:10" ht="33" x14ac:dyDescent="0.25">
      <c r="B29" s="12" t="s">
        <v>246</v>
      </c>
      <c r="C29" s="35" t="s">
        <v>64</v>
      </c>
      <c r="D29" s="18" t="s">
        <v>238</v>
      </c>
      <c r="E29" s="19" t="s">
        <v>591</v>
      </c>
      <c r="F29" s="13" t="s">
        <v>74</v>
      </c>
      <c r="G29" s="15">
        <v>150.07</v>
      </c>
      <c r="H29" s="40" t="s">
        <v>702</v>
      </c>
      <c r="I29" s="33">
        <f t="shared" si="0"/>
        <v>40.609738286100175</v>
      </c>
      <c r="J29" s="17">
        <f t="shared" ref="J29:J38" si="2">I29*G29</f>
        <v>6094.303424595053</v>
      </c>
    </row>
    <row r="30" spans="2:10" ht="33" x14ac:dyDescent="0.25">
      <c r="B30" s="12" t="s">
        <v>276</v>
      </c>
      <c r="C30" s="35" t="s">
        <v>64</v>
      </c>
      <c r="D30" s="18" t="s">
        <v>239</v>
      </c>
      <c r="E30" s="19" t="s">
        <v>703</v>
      </c>
      <c r="F30" s="13" t="s">
        <v>74</v>
      </c>
      <c r="G30" s="15">
        <v>150.07</v>
      </c>
      <c r="H30" s="40" t="s">
        <v>704</v>
      </c>
      <c r="I30" s="33">
        <f t="shared" si="0"/>
        <v>26.800348715362972</v>
      </c>
      <c r="J30" s="17">
        <f t="shared" si="2"/>
        <v>4021.9283317145209</v>
      </c>
    </row>
    <row r="31" spans="2:10" x14ac:dyDescent="0.25">
      <c r="B31" s="12" t="s">
        <v>277</v>
      </c>
      <c r="C31" s="35" t="s">
        <v>64</v>
      </c>
      <c r="D31" s="18" t="s">
        <v>253</v>
      </c>
      <c r="E31" s="19" t="s">
        <v>705</v>
      </c>
      <c r="F31" s="13" t="s">
        <v>74</v>
      </c>
      <c r="G31" s="15">
        <v>150.07</v>
      </c>
      <c r="H31" s="40" t="s">
        <v>706</v>
      </c>
      <c r="I31" s="33">
        <f t="shared" si="0"/>
        <v>3.1438121129994374</v>
      </c>
      <c r="J31" s="17">
        <f t="shared" si="2"/>
        <v>471.79188379782556</v>
      </c>
    </row>
    <row r="32" spans="2:10" x14ac:dyDescent="0.25">
      <c r="B32" s="12" t="s">
        <v>280</v>
      </c>
      <c r="C32" s="35" t="s">
        <v>68</v>
      </c>
      <c r="D32" s="18" t="s">
        <v>254</v>
      </c>
      <c r="E32" s="63" t="s">
        <v>255</v>
      </c>
      <c r="F32" s="13" t="s">
        <v>74</v>
      </c>
      <c r="G32" s="15">
        <v>150.07</v>
      </c>
      <c r="H32" s="40">
        <v>33.297000000000004</v>
      </c>
      <c r="I32" s="33">
        <f t="shared" si="0"/>
        <v>43.255996663860451</v>
      </c>
      <c r="J32" s="17">
        <f t="shared" si="2"/>
        <v>6491.4274193455376</v>
      </c>
    </row>
    <row r="33" spans="2:10" ht="33" x14ac:dyDescent="0.25">
      <c r="B33" s="12" t="s">
        <v>281</v>
      </c>
      <c r="C33" s="35" t="s">
        <v>64</v>
      </c>
      <c r="D33" s="18" t="s">
        <v>259</v>
      </c>
      <c r="E33" s="19" t="s">
        <v>707</v>
      </c>
      <c r="F33" s="13" t="s">
        <v>74</v>
      </c>
      <c r="G33" s="15">
        <v>69.239999999999995</v>
      </c>
      <c r="H33" s="40" t="s">
        <v>708</v>
      </c>
      <c r="I33" s="33">
        <f t="shared" si="0"/>
        <v>40.220009511761404</v>
      </c>
      <c r="J33" s="17">
        <f t="shared" si="2"/>
        <v>2784.8334585943594</v>
      </c>
    </row>
    <row r="34" spans="2:10" x14ac:dyDescent="0.25">
      <c r="B34" s="12" t="s">
        <v>282</v>
      </c>
      <c r="C34" s="35" t="s">
        <v>64</v>
      </c>
      <c r="D34" s="18" t="s">
        <v>260</v>
      </c>
      <c r="E34" s="19" t="s">
        <v>709</v>
      </c>
      <c r="F34" s="13" t="s">
        <v>74</v>
      </c>
      <c r="G34" s="15">
        <v>69.239999999999995</v>
      </c>
      <c r="H34" s="40" t="s">
        <v>710</v>
      </c>
      <c r="I34" s="33">
        <f t="shared" si="0"/>
        <v>161.65949559572314</v>
      </c>
      <c r="J34" s="17">
        <f t="shared" si="2"/>
        <v>11193.303475047869</v>
      </c>
    </row>
    <row r="35" spans="2:10" x14ac:dyDescent="0.25">
      <c r="B35" s="12" t="s">
        <v>278</v>
      </c>
      <c r="C35" s="35" t="s">
        <v>64</v>
      </c>
      <c r="D35" s="18" t="s">
        <v>261</v>
      </c>
      <c r="E35" s="19" t="s">
        <v>711</v>
      </c>
      <c r="F35" s="13" t="s">
        <v>80</v>
      </c>
      <c r="G35" s="15">
        <v>52.53</v>
      </c>
      <c r="H35" s="40" t="s">
        <v>712</v>
      </c>
      <c r="I35" s="33">
        <f t="shared" si="0"/>
        <v>17.953505537872822</v>
      </c>
      <c r="J35" s="17">
        <f t="shared" si="2"/>
        <v>943.09764590445934</v>
      </c>
    </row>
    <row r="36" spans="2:10" x14ac:dyDescent="0.25">
      <c r="B36" s="12" t="s">
        <v>279</v>
      </c>
      <c r="C36" s="35" t="s">
        <v>64</v>
      </c>
      <c r="D36" s="18" t="s">
        <v>264</v>
      </c>
      <c r="E36" s="19" t="s">
        <v>713</v>
      </c>
      <c r="F36" s="13" t="s">
        <v>74</v>
      </c>
      <c r="G36" s="15">
        <v>12.9</v>
      </c>
      <c r="H36" s="40" t="s">
        <v>714</v>
      </c>
      <c r="I36" s="33">
        <f t="shared" si="0"/>
        <v>544.97073611705127</v>
      </c>
      <c r="J36" s="17">
        <f t="shared" si="2"/>
        <v>7030.1224959099618</v>
      </c>
    </row>
    <row r="37" spans="2:10" x14ac:dyDescent="0.25">
      <c r="B37" s="12" t="s">
        <v>283</v>
      </c>
      <c r="C37" s="35" t="s">
        <v>64</v>
      </c>
      <c r="D37" s="18" t="s">
        <v>262</v>
      </c>
      <c r="E37" s="19" t="s">
        <v>715</v>
      </c>
      <c r="F37" s="13" t="s">
        <v>74</v>
      </c>
      <c r="G37" s="15">
        <v>69.239999999999995</v>
      </c>
      <c r="H37" s="40" t="s">
        <v>716</v>
      </c>
      <c r="I37" s="33">
        <f t="shared" si="0"/>
        <v>116.9705961382105</v>
      </c>
      <c r="J37" s="17">
        <f t="shared" si="2"/>
        <v>8099.0440766096945</v>
      </c>
    </row>
    <row r="38" spans="2:10" x14ac:dyDescent="0.25">
      <c r="B38" s="12" t="s">
        <v>284</v>
      </c>
      <c r="C38" s="35" t="s">
        <v>64</v>
      </c>
      <c r="D38" s="18" t="s">
        <v>263</v>
      </c>
      <c r="E38" s="19" t="s">
        <v>717</v>
      </c>
      <c r="F38" s="13" t="s">
        <v>80</v>
      </c>
      <c r="G38" s="15">
        <v>55.94</v>
      </c>
      <c r="H38" s="40" t="s">
        <v>718</v>
      </c>
      <c r="I38" s="33">
        <f t="shared" si="0"/>
        <v>18.226315679909963</v>
      </c>
      <c r="J38" s="17">
        <f t="shared" si="2"/>
        <v>1019.5800991341632</v>
      </c>
    </row>
    <row r="39" spans="2:10" ht="18.75" x14ac:dyDescent="0.25">
      <c r="B39" s="12" t="s">
        <v>32</v>
      </c>
      <c r="C39" s="35"/>
      <c r="D39" s="18"/>
      <c r="E39" s="47" t="s">
        <v>232</v>
      </c>
      <c r="F39" s="13"/>
      <c r="G39" s="15"/>
      <c r="H39" s="40"/>
      <c r="I39" s="33"/>
      <c r="J39" s="48">
        <f>SUM(J40:J47)</f>
        <v>4802.4584162849442</v>
      </c>
    </row>
    <row r="40" spans="2:10" x14ac:dyDescent="0.25">
      <c r="B40" s="12" t="s">
        <v>285</v>
      </c>
      <c r="C40" s="35" t="s">
        <v>68</v>
      </c>
      <c r="D40" s="18" t="s">
        <v>266</v>
      </c>
      <c r="E40" s="19" t="s">
        <v>301</v>
      </c>
      <c r="F40" s="13" t="s">
        <v>74</v>
      </c>
      <c r="G40" s="15">
        <v>16.04</v>
      </c>
      <c r="H40" s="40">
        <v>12.074999999999999</v>
      </c>
      <c r="I40" s="33">
        <f t="shared" si="0"/>
        <v>15.686583167135623</v>
      </c>
      <c r="J40" s="17">
        <f>I40*G40</f>
        <v>251.61279400085539</v>
      </c>
    </row>
    <row r="41" spans="2:10" x14ac:dyDescent="0.25">
      <c r="B41" s="12" t="s">
        <v>286</v>
      </c>
      <c r="C41" s="35" t="s">
        <v>68</v>
      </c>
      <c r="D41" s="18" t="s">
        <v>268</v>
      </c>
      <c r="E41" s="19" t="s">
        <v>269</v>
      </c>
      <c r="F41" s="13" t="s">
        <v>74</v>
      </c>
      <c r="G41" s="15">
        <v>16.04</v>
      </c>
      <c r="H41" s="40">
        <v>19.547499999999999</v>
      </c>
      <c r="I41" s="33">
        <f t="shared" si="0"/>
        <v>25.394077387957235</v>
      </c>
      <c r="J41" s="17">
        <f t="shared" ref="J41:J47" si="3">I41*G41</f>
        <v>407.32100130283402</v>
      </c>
    </row>
    <row r="42" spans="2:10" x14ac:dyDescent="0.25">
      <c r="B42" s="12" t="s">
        <v>296</v>
      </c>
      <c r="C42" s="35" t="s">
        <v>68</v>
      </c>
      <c r="D42" s="18" t="s">
        <v>274</v>
      </c>
      <c r="E42" s="19" t="s">
        <v>271</v>
      </c>
      <c r="F42" s="13" t="s">
        <v>90</v>
      </c>
      <c r="G42" s="15">
        <v>2</v>
      </c>
      <c r="H42" s="40">
        <v>48.28</v>
      </c>
      <c r="I42" s="33">
        <f t="shared" si="0"/>
        <v>62.720350750253246</v>
      </c>
      <c r="J42" s="17">
        <f t="shared" si="3"/>
        <v>125.44070150050649</v>
      </c>
    </row>
    <row r="43" spans="2:10" x14ac:dyDescent="0.25">
      <c r="B43" s="12" t="s">
        <v>297</v>
      </c>
      <c r="C43" s="35" t="s">
        <v>64</v>
      </c>
      <c r="D43" s="18" t="s">
        <v>275</v>
      </c>
      <c r="E43" s="19" t="s">
        <v>719</v>
      </c>
      <c r="F43" s="13" t="s">
        <v>74</v>
      </c>
      <c r="G43" s="15">
        <v>40.099999999999994</v>
      </c>
      <c r="H43" s="40" t="s">
        <v>720</v>
      </c>
      <c r="I43" s="33">
        <f t="shared" si="0"/>
        <v>2.6111827880697804</v>
      </c>
      <c r="J43" s="17">
        <f t="shared" si="3"/>
        <v>104.70842980159819</v>
      </c>
    </row>
    <row r="44" spans="2:10" x14ac:dyDescent="0.25">
      <c r="B44" s="12" t="s">
        <v>298</v>
      </c>
      <c r="C44" s="35" t="s">
        <v>64</v>
      </c>
      <c r="D44" s="18" t="s">
        <v>287</v>
      </c>
      <c r="E44" s="19" t="s">
        <v>721</v>
      </c>
      <c r="F44" s="13" t="s">
        <v>74</v>
      </c>
      <c r="G44" s="15">
        <v>40.099999999999994</v>
      </c>
      <c r="H44" s="40" t="s">
        <v>722</v>
      </c>
      <c r="I44" s="33">
        <f t="shared" si="0"/>
        <v>19.90214940956669</v>
      </c>
      <c r="J44" s="17">
        <f t="shared" si="3"/>
        <v>798.07619132362413</v>
      </c>
    </row>
    <row r="45" spans="2:10" x14ac:dyDescent="0.25">
      <c r="B45" s="12" t="s">
        <v>299</v>
      </c>
      <c r="C45" s="35" t="s">
        <v>64</v>
      </c>
      <c r="D45" s="18" t="s">
        <v>288</v>
      </c>
      <c r="E45" s="19" t="s">
        <v>723</v>
      </c>
      <c r="F45" s="13" t="s">
        <v>74</v>
      </c>
      <c r="G45" s="15">
        <v>15.807499999999999</v>
      </c>
      <c r="H45" s="40" t="s">
        <v>724</v>
      </c>
      <c r="I45" s="33">
        <f t="shared" si="0"/>
        <v>12.029628167923468</v>
      </c>
      <c r="J45" s="17">
        <f t="shared" si="3"/>
        <v>190.15834726445021</v>
      </c>
    </row>
    <row r="46" spans="2:10" x14ac:dyDescent="0.25">
      <c r="B46" s="12" t="s">
        <v>300</v>
      </c>
      <c r="C46" s="35" t="s">
        <v>68</v>
      </c>
      <c r="D46" s="18" t="s">
        <v>289</v>
      </c>
      <c r="E46" s="19" t="s">
        <v>290</v>
      </c>
      <c r="F46" s="13" t="s">
        <v>74</v>
      </c>
      <c r="G46" s="15">
        <v>15.807499999999999</v>
      </c>
      <c r="H46" s="40">
        <v>49.333400000000005</v>
      </c>
      <c r="I46" s="33">
        <f t="shared" si="0"/>
        <v>64.088818386548127</v>
      </c>
      <c r="J46" s="17">
        <f t="shared" si="3"/>
        <v>1013.0839966453594</v>
      </c>
    </row>
    <row r="47" spans="2:10" x14ac:dyDescent="0.25">
      <c r="B47" s="12" t="s">
        <v>334</v>
      </c>
      <c r="C47" s="35" t="s">
        <v>68</v>
      </c>
      <c r="D47" s="18" t="s">
        <v>332</v>
      </c>
      <c r="E47" s="19" t="s">
        <v>335</v>
      </c>
      <c r="F47" s="13" t="s">
        <v>380</v>
      </c>
      <c r="G47" s="15">
        <v>9.2475000000000005</v>
      </c>
      <c r="H47" s="40">
        <v>159.16049000000001</v>
      </c>
      <c r="I47" s="33">
        <f t="shared" si="0"/>
        <v>206.76474230286195</v>
      </c>
      <c r="J47" s="17">
        <f t="shared" si="3"/>
        <v>1912.056954445716</v>
      </c>
    </row>
    <row r="48" spans="2:10" x14ac:dyDescent="0.25">
      <c r="B48" s="98" t="s">
        <v>33</v>
      </c>
      <c r="C48" s="99"/>
      <c r="D48" s="100"/>
      <c r="E48" s="101" t="s">
        <v>55</v>
      </c>
      <c r="F48" s="108"/>
      <c r="G48" s="109"/>
      <c r="H48" s="110"/>
      <c r="I48" s="111"/>
      <c r="J48" s="106">
        <f>SUM(J49:J58)</f>
        <v>21319.227533431007</v>
      </c>
    </row>
    <row r="49" spans="2:10" x14ac:dyDescent="0.25">
      <c r="B49" s="12" t="s">
        <v>30</v>
      </c>
      <c r="C49" s="35" t="s">
        <v>64</v>
      </c>
      <c r="D49" s="18" t="s">
        <v>222</v>
      </c>
      <c r="E49" s="19" t="s">
        <v>694</v>
      </c>
      <c r="F49" s="13" t="s">
        <v>90</v>
      </c>
      <c r="G49" s="15">
        <v>4</v>
      </c>
      <c r="H49" s="40" t="s">
        <v>695</v>
      </c>
      <c r="I49" s="33">
        <f t="shared" si="0"/>
        <v>1.610878933933596</v>
      </c>
      <c r="J49" s="17">
        <f>I49*G49</f>
        <v>6.4435157357343842</v>
      </c>
    </row>
    <row r="50" spans="2:10" x14ac:dyDescent="0.25">
      <c r="B50" s="12" t="s">
        <v>34</v>
      </c>
      <c r="C50" s="35" t="s">
        <v>64</v>
      </c>
      <c r="D50" s="18" t="s">
        <v>229</v>
      </c>
      <c r="E50" s="112" t="s">
        <v>230</v>
      </c>
      <c r="F50" s="13" t="s">
        <v>74</v>
      </c>
      <c r="G50" s="49">
        <v>309.2</v>
      </c>
      <c r="H50" s="40" t="s">
        <v>698</v>
      </c>
      <c r="I50" s="33">
        <f t="shared" si="0"/>
        <v>2.1824811362971301</v>
      </c>
      <c r="J50" s="17">
        <f t="shared" ref="J50:J58" si="4">I50*G50</f>
        <v>674.82316734307267</v>
      </c>
    </row>
    <row r="51" spans="2:10" x14ac:dyDescent="0.25">
      <c r="B51" s="12" t="s">
        <v>35</v>
      </c>
      <c r="C51" s="35" t="s">
        <v>68</v>
      </c>
      <c r="D51" s="18" t="s">
        <v>379</v>
      </c>
      <c r="E51" s="19" t="s">
        <v>398</v>
      </c>
      <c r="F51" s="13" t="s">
        <v>400</v>
      </c>
      <c r="G51" s="15">
        <v>0.1</v>
      </c>
      <c r="H51" s="40">
        <v>1814.3899999999999</v>
      </c>
      <c r="I51" s="33">
        <f t="shared" si="0"/>
        <v>2357.066636241756</v>
      </c>
      <c r="J51" s="17">
        <f t="shared" si="4"/>
        <v>235.7066636241756</v>
      </c>
    </row>
    <row r="52" spans="2:10" x14ac:dyDescent="0.25">
      <c r="B52" s="12" t="s">
        <v>43</v>
      </c>
      <c r="C52" s="35" t="s">
        <v>68</v>
      </c>
      <c r="D52" s="18" t="s">
        <v>401</v>
      </c>
      <c r="E52" s="19" t="s">
        <v>402</v>
      </c>
      <c r="F52" s="13" t="s">
        <v>80</v>
      </c>
      <c r="G52" s="15">
        <v>20</v>
      </c>
      <c r="H52" s="40">
        <v>81.718080000000015</v>
      </c>
      <c r="I52" s="33">
        <f t="shared" si="0"/>
        <v>106.15962386572609</v>
      </c>
      <c r="J52" s="17">
        <f t="shared" si="4"/>
        <v>2123.192477314522</v>
      </c>
    </row>
    <row r="53" spans="2:10" x14ac:dyDescent="0.25">
      <c r="B53" s="12" t="s">
        <v>411</v>
      </c>
      <c r="C53" s="35" t="s">
        <v>64</v>
      </c>
      <c r="D53" s="18" t="s">
        <v>407</v>
      </c>
      <c r="E53" s="19" t="s">
        <v>725</v>
      </c>
      <c r="F53" s="13" t="s">
        <v>74</v>
      </c>
      <c r="G53" s="15">
        <v>252.15</v>
      </c>
      <c r="H53" s="40" t="s">
        <v>726</v>
      </c>
      <c r="I53" s="33">
        <f t="shared" si="0"/>
        <v>4.3649622725942603</v>
      </c>
      <c r="J53" s="17">
        <f t="shared" si="4"/>
        <v>1100.6252370346429</v>
      </c>
    </row>
    <row r="54" spans="2:10" x14ac:dyDescent="0.25">
      <c r="B54" s="12" t="s">
        <v>412</v>
      </c>
      <c r="C54" s="35" t="s">
        <v>64</v>
      </c>
      <c r="D54" s="18" t="s">
        <v>408</v>
      </c>
      <c r="E54" s="19" t="s">
        <v>727</v>
      </c>
      <c r="F54" s="13" t="s">
        <v>74</v>
      </c>
      <c r="G54" s="15">
        <v>252.15</v>
      </c>
      <c r="H54" s="40" t="s">
        <v>728</v>
      </c>
      <c r="I54" s="33">
        <f t="shared" si="0"/>
        <v>23.552608929206528</v>
      </c>
      <c r="J54" s="17">
        <f t="shared" si="4"/>
        <v>5938.7903414994262</v>
      </c>
    </row>
    <row r="55" spans="2:10" x14ac:dyDescent="0.25">
      <c r="B55" s="12" t="s">
        <v>413</v>
      </c>
      <c r="C55" s="35" t="s">
        <v>64</v>
      </c>
      <c r="D55" s="18" t="s">
        <v>253</v>
      </c>
      <c r="E55" s="19" t="s">
        <v>705</v>
      </c>
      <c r="F55" s="13" t="s">
        <v>74</v>
      </c>
      <c r="G55" s="15">
        <v>57.05</v>
      </c>
      <c r="H55" s="40" t="s">
        <v>706</v>
      </c>
      <c r="I55" s="33">
        <f t="shared" si="0"/>
        <v>3.1438121129994374</v>
      </c>
      <c r="J55" s="17">
        <f t="shared" si="4"/>
        <v>179.35448104661791</v>
      </c>
    </row>
    <row r="56" spans="2:10" x14ac:dyDescent="0.25">
      <c r="B56" s="12" t="s">
        <v>414</v>
      </c>
      <c r="C56" s="35" t="s">
        <v>64</v>
      </c>
      <c r="D56" s="18" t="s">
        <v>409</v>
      </c>
      <c r="E56" s="19" t="s">
        <v>729</v>
      </c>
      <c r="F56" s="13" t="s">
        <v>74</v>
      </c>
      <c r="G56" s="15">
        <v>57.05</v>
      </c>
      <c r="H56" s="40" t="s">
        <v>730</v>
      </c>
      <c r="I56" s="33">
        <f t="shared" si="0"/>
        <v>19.291574329769276</v>
      </c>
      <c r="J56" s="17">
        <f t="shared" si="4"/>
        <v>1100.5843155133371</v>
      </c>
    </row>
    <row r="57" spans="2:10" x14ac:dyDescent="0.25">
      <c r="B57" s="12" t="s">
        <v>415</v>
      </c>
      <c r="C57" s="35" t="s">
        <v>64</v>
      </c>
      <c r="D57" s="18" t="s">
        <v>410</v>
      </c>
      <c r="E57" s="19" t="s">
        <v>731</v>
      </c>
      <c r="F57" s="13" t="s">
        <v>74</v>
      </c>
      <c r="G57" s="15">
        <v>252.15</v>
      </c>
      <c r="H57" s="40" t="s">
        <v>732</v>
      </c>
      <c r="I57" s="33">
        <f t="shared" si="0"/>
        <v>21.746865608103548</v>
      </c>
      <c r="J57" s="17">
        <f t="shared" si="4"/>
        <v>5483.4721630833101</v>
      </c>
    </row>
    <row r="58" spans="2:10" x14ac:dyDescent="0.25">
      <c r="B58" s="12" t="s">
        <v>416</v>
      </c>
      <c r="C58" s="35" t="s">
        <v>68</v>
      </c>
      <c r="D58" s="18" t="s">
        <v>625</v>
      </c>
      <c r="E58" s="63" t="s">
        <v>631</v>
      </c>
      <c r="F58" s="13" t="s">
        <v>619</v>
      </c>
      <c r="G58" s="15">
        <v>1</v>
      </c>
      <c r="H58" s="40">
        <v>3445.6541056000001</v>
      </c>
      <c r="I58" s="33">
        <f t="shared" si="0"/>
        <v>4476.2351712361669</v>
      </c>
      <c r="J58" s="17">
        <f t="shared" si="4"/>
        <v>4476.2351712361669</v>
      </c>
    </row>
    <row r="59" spans="2:10" x14ac:dyDescent="0.25">
      <c r="B59" s="98" t="s">
        <v>36</v>
      </c>
      <c r="C59" s="99"/>
      <c r="D59" s="107"/>
      <c r="E59" s="101" t="s">
        <v>56</v>
      </c>
      <c r="F59" s="108"/>
      <c r="G59" s="109"/>
      <c r="H59" s="110"/>
      <c r="I59" s="111"/>
      <c r="J59" s="106">
        <f>J60+J81+J90+J95+J99+J104+J111+J114</f>
        <v>74712.466639806691</v>
      </c>
    </row>
    <row r="60" spans="2:10" ht="18.75" x14ac:dyDescent="0.25">
      <c r="B60" s="12" t="s">
        <v>37</v>
      </c>
      <c r="C60" s="35"/>
      <c r="D60" s="29"/>
      <c r="E60" s="47" t="s">
        <v>302</v>
      </c>
      <c r="F60" s="21"/>
      <c r="G60" s="30"/>
      <c r="H60" s="43"/>
      <c r="I60" s="34"/>
      <c r="J60" s="48">
        <f>SUM(J61:J80)</f>
        <v>21743.126939971316</v>
      </c>
    </row>
    <row r="61" spans="2:10" x14ac:dyDescent="0.25">
      <c r="B61" s="12" t="s">
        <v>336</v>
      </c>
      <c r="C61" s="35"/>
      <c r="D61" s="18"/>
      <c r="E61" s="19" t="s">
        <v>343</v>
      </c>
      <c r="F61" s="13"/>
      <c r="G61" s="15"/>
      <c r="H61" s="40"/>
      <c r="I61" s="33"/>
      <c r="J61" s="17"/>
    </row>
    <row r="62" spans="2:10" x14ac:dyDescent="0.25">
      <c r="B62" s="12" t="s">
        <v>337</v>
      </c>
      <c r="C62" s="35" t="s">
        <v>64</v>
      </c>
      <c r="D62" s="18" t="s">
        <v>340</v>
      </c>
      <c r="E62" s="19" t="s">
        <v>733</v>
      </c>
      <c r="F62" s="13" t="s">
        <v>400</v>
      </c>
      <c r="G62" s="15">
        <v>6.41</v>
      </c>
      <c r="H62" s="40" t="s">
        <v>734</v>
      </c>
      <c r="I62" s="33">
        <f t="shared" ref="I62:I121" si="5">H62*(1+$G$7)</f>
        <v>114.34642239099607</v>
      </c>
      <c r="J62" s="17">
        <f>I62*G62</f>
        <v>732.96056752628476</v>
      </c>
    </row>
    <row r="63" spans="2:10" x14ac:dyDescent="0.25">
      <c r="B63" s="12" t="s">
        <v>338</v>
      </c>
      <c r="C63" s="35" t="s">
        <v>64</v>
      </c>
      <c r="D63" s="18" t="s">
        <v>341</v>
      </c>
      <c r="E63" s="19" t="s">
        <v>735</v>
      </c>
      <c r="F63" s="13" t="s">
        <v>74</v>
      </c>
      <c r="G63" s="15">
        <v>3.47</v>
      </c>
      <c r="H63" s="40" t="s">
        <v>736</v>
      </c>
      <c r="I63" s="33">
        <f t="shared" si="5"/>
        <v>25.877990616094547</v>
      </c>
      <c r="J63" s="17">
        <f t="shared" ref="J63:J80" si="6">I63*G63</f>
        <v>89.796627437848088</v>
      </c>
    </row>
    <row r="64" spans="2:10" x14ac:dyDescent="0.25">
      <c r="B64" s="12" t="s">
        <v>339</v>
      </c>
      <c r="C64" s="35" t="s">
        <v>64</v>
      </c>
      <c r="D64" s="18" t="s">
        <v>342</v>
      </c>
      <c r="E64" s="19" t="s">
        <v>737</v>
      </c>
      <c r="F64" s="13" t="s">
        <v>738</v>
      </c>
      <c r="G64" s="15">
        <v>36.700000000000003</v>
      </c>
      <c r="H64" s="40" t="s">
        <v>739</v>
      </c>
      <c r="I64" s="33">
        <f t="shared" si="5"/>
        <v>21.084326691727636</v>
      </c>
      <c r="J64" s="17">
        <f t="shared" si="6"/>
        <v>773.79478958640425</v>
      </c>
    </row>
    <row r="65" spans="2:10" x14ac:dyDescent="0.25">
      <c r="B65" s="12" t="s">
        <v>349</v>
      </c>
      <c r="C65" s="35"/>
      <c r="D65" s="18"/>
      <c r="E65" s="19" t="s">
        <v>344</v>
      </c>
      <c r="F65" s="13"/>
      <c r="G65" s="15"/>
      <c r="H65" s="40"/>
      <c r="I65" s="33"/>
      <c r="J65" s="17"/>
    </row>
    <row r="66" spans="2:10" x14ac:dyDescent="0.25">
      <c r="B66" s="12" t="s">
        <v>350</v>
      </c>
      <c r="C66" s="35" t="s">
        <v>64</v>
      </c>
      <c r="D66" s="18" t="s">
        <v>345</v>
      </c>
      <c r="E66" s="19" t="s">
        <v>740</v>
      </c>
      <c r="F66" s="13" t="s">
        <v>738</v>
      </c>
      <c r="G66" s="15">
        <v>31.7</v>
      </c>
      <c r="H66" s="40" t="s">
        <v>741</v>
      </c>
      <c r="I66" s="33">
        <f t="shared" si="5"/>
        <v>27.787661610354533</v>
      </c>
      <c r="J66" s="17">
        <f t="shared" si="6"/>
        <v>880.8688730482387</v>
      </c>
    </row>
    <row r="67" spans="2:10" x14ac:dyDescent="0.25">
      <c r="B67" s="12" t="s">
        <v>351</v>
      </c>
      <c r="C67" s="35" t="s">
        <v>64</v>
      </c>
      <c r="D67" s="18" t="s">
        <v>346</v>
      </c>
      <c r="E67" s="19" t="s">
        <v>742</v>
      </c>
      <c r="F67" s="13" t="s">
        <v>738</v>
      </c>
      <c r="G67" s="15">
        <v>98.4</v>
      </c>
      <c r="H67" s="40" t="s">
        <v>743</v>
      </c>
      <c r="I67" s="33">
        <f t="shared" si="5"/>
        <v>18.693990209116492</v>
      </c>
      <c r="J67" s="17">
        <f t="shared" si="6"/>
        <v>1839.4886365770631</v>
      </c>
    </row>
    <row r="68" spans="2:10" x14ac:dyDescent="0.25">
      <c r="B68" s="12" t="s">
        <v>352</v>
      </c>
      <c r="C68" s="35" t="s">
        <v>64</v>
      </c>
      <c r="D68" s="18" t="s">
        <v>347</v>
      </c>
      <c r="E68" s="19" t="s">
        <v>744</v>
      </c>
      <c r="F68" s="13" t="s">
        <v>74</v>
      </c>
      <c r="G68" s="15">
        <v>26.12</v>
      </c>
      <c r="H68" s="40" t="s">
        <v>745</v>
      </c>
      <c r="I68" s="33">
        <f t="shared" si="5"/>
        <v>183.4453340812606</v>
      </c>
      <c r="J68" s="17">
        <f t="shared" si="6"/>
        <v>4791.5921262025267</v>
      </c>
    </row>
    <row r="69" spans="2:10" x14ac:dyDescent="0.25">
      <c r="B69" s="12" t="s">
        <v>353</v>
      </c>
      <c r="C69" s="35" t="s">
        <v>64</v>
      </c>
      <c r="D69" s="18" t="s">
        <v>348</v>
      </c>
      <c r="E69" s="19" t="s">
        <v>746</v>
      </c>
      <c r="F69" s="13" t="s">
        <v>400</v>
      </c>
      <c r="G69" s="15">
        <v>1.1100000000000001</v>
      </c>
      <c r="H69" s="40" t="s">
        <v>747</v>
      </c>
      <c r="I69" s="33">
        <f t="shared" si="5"/>
        <v>669.0733688256613</v>
      </c>
      <c r="J69" s="17">
        <f t="shared" si="6"/>
        <v>742.67143939648406</v>
      </c>
    </row>
    <row r="70" spans="2:10" x14ac:dyDescent="0.25">
      <c r="B70" s="12" t="s">
        <v>355</v>
      </c>
      <c r="C70" s="35"/>
      <c r="D70" s="18"/>
      <c r="E70" s="19" t="s">
        <v>354</v>
      </c>
      <c r="F70" s="13"/>
      <c r="G70" s="15"/>
      <c r="H70" s="40"/>
      <c r="I70" s="33"/>
      <c r="J70" s="17"/>
    </row>
    <row r="71" spans="2:10" x14ac:dyDescent="0.25">
      <c r="B71" s="12" t="s">
        <v>360</v>
      </c>
      <c r="C71" s="35" t="s">
        <v>64</v>
      </c>
      <c r="D71" s="18" t="s">
        <v>356</v>
      </c>
      <c r="E71" s="19" t="s">
        <v>748</v>
      </c>
      <c r="F71" s="13" t="s">
        <v>74</v>
      </c>
      <c r="G71" s="15">
        <v>23.24</v>
      </c>
      <c r="H71" s="40" t="s">
        <v>749</v>
      </c>
      <c r="I71" s="33">
        <f t="shared" si="5"/>
        <v>112.46273331502533</v>
      </c>
      <c r="J71" s="17">
        <f t="shared" si="6"/>
        <v>2613.6339222411884</v>
      </c>
    </row>
    <row r="72" spans="2:10" x14ac:dyDescent="0.25">
      <c r="B72" s="12" t="s">
        <v>361</v>
      </c>
      <c r="C72" s="35" t="s">
        <v>64</v>
      </c>
      <c r="D72" s="18" t="s">
        <v>345</v>
      </c>
      <c r="E72" s="19" t="s">
        <v>740</v>
      </c>
      <c r="F72" s="13" t="s">
        <v>738</v>
      </c>
      <c r="G72" s="15">
        <v>24.5</v>
      </c>
      <c r="H72" s="40" t="s">
        <v>741</v>
      </c>
      <c r="I72" s="33">
        <f t="shared" si="5"/>
        <v>27.787661610354533</v>
      </c>
      <c r="J72" s="17">
        <f t="shared" si="6"/>
        <v>680.79770945368602</v>
      </c>
    </row>
    <row r="73" spans="2:10" x14ac:dyDescent="0.25">
      <c r="B73" s="12" t="s">
        <v>362</v>
      </c>
      <c r="C73" s="35" t="s">
        <v>64</v>
      </c>
      <c r="D73" s="18" t="s">
        <v>357</v>
      </c>
      <c r="E73" s="19" t="s">
        <v>750</v>
      </c>
      <c r="F73" s="13" t="s">
        <v>738</v>
      </c>
      <c r="G73" s="15">
        <v>57.6</v>
      </c>
      <c r="H73" s="40" t="s">
        <v>751</v>
      </c>
      <c r="I73" s="33">
        <f t="shared" si="5"/>
        <v>22.448377401913341</v>
      </c>
      <c r="J73" s="17">
        <f t="shared" si="6"/>
        <v>1293.0265383502085</v>
      </c>
    </row>
    <row r="74" spans="2:10" x14ac:dyDescent="0.25">
      <c r="B74" s="12" t="s">
        <v>363</v>
      </c>
      <c r="C74" s="35" t="s">
        <v>64</v>
      </c>
      <c r="D74" s="18" t="s">
        <v>348</v>
      </c>
      <c r="E74" s="19" t="s">
        <v>746</v>
      </c>
      <c r="F74" s="13" t="s">
        <v>400</v>
      </c>
      <c r="G74" s="15">
        <v>1.19</v>
      </c>
      <c r="H74" s="40" t="s">
        <v>747</v>
      </c>
      <c r="I74" s="33">
        <f t="shared" si="5"/>
        <v>669.0733688256613</v>
      </c>
      <c r="J74" s="17">
        <f t="shared" si="6"/>
        <v>796.19730890253686</v>
      </c>
    </row>
    <row r="75" spans="2:10" x14ac:dyDescent="0.25">
      <c r="B75" s="12" t="s">
        <v>364</v>
      </c>
      <c r="C75" s="35" t="s">
        <v>64</v>
      </c>
      <c r="D75" s="18" t="s">
        <v>358</v>
      </c>
      <c r="E75" s="19" t="s">
        <v>752</v>
      </c>
      <c r="F75" s="13" t="s">
        <v>74</v>
      </c>
      <c r="G75" s="15">
        <v>22.83</v>
      </c>
      <c r="H75" s="40" t="s">
        <v>753</v>
      </c>
      <c r="I75" s="33">
        <f t="shared" si="5"/>
        <v>50.391930522003385</v>
      </c>
      <c r="J75" s="17">
        <f t="shared" si="6"/>
        <v>1150.4477738173373</v>
      </c>
    </row>
    <row r="76" spans="2:10" x14ac:dyDescent="0.25">
      <c r="B76" s="12" t="s">
        <v>365</v>
      </c>
      <c r="C76" s="35"/>
      <c r="D76" s="18"/>
      <c r="E76" s="19" t="s">
        <v>359</v>
      </c>
      <c r="F76" s="13"/>
      <c r="G76" s="15"/>
      <c r="H76" s="40"/>
      <c r="I76" s="33"/>
      <c r="J76" s="17"/>
    </row>
    <row r="77" spans="2:10" x14ac:dyDescent="0.25">
      <c r="B77" s="12" t="s">
        <v>366</v>
      </c>
      <c r="C77" s="35" t="s">
        <v>64</v>
      </c>
      <c r="D77" s="18" t="s">
        <v>356</v>
      </c>
      <c r="E77" s="19" t="s">
        <v>748</v>
      </c>
      <c r="F77" s="13" t="s">
        <v>74</v>
      </c>
      <c r="G77" s="15">
        <v>23.24</v>
      </c>
      <c r="H77" s="40" t="s">
        <v>749</v>
      </c>
      <c r="I77" s="33">
        <f t="shared" si="5"/>
        <v>112.46273331502533</v>
      </c>
      <c r="J77" s="17">
        <f t="shared" si="6"/>
        <v>2613.6339222411884</v>
      </c>
    </row>
    <row r="78" spans="2:10" x14ac:dyDescent="0.25">
      <c r="B78" s="12" t="s">
        <v>367</v>
      </c>
      <c r="C78" s="35" t="s">
        <v>64</v>
      </c>
      <c r="D78" s="18" t="s">
        <v>345</v>
      </c>
      <c r="E78" s="19" t="s">
        <v>740</v>
      </c>
      <c r="F78" s="13" t="s">
        <v>738</v>
      </c>
      <c r="G78" s="15">
        <v>24.3</v>
      </c>
      <c r="H78" s="40" t="s">
        <v>741</v>
      </c>
      <c r="I78" s="33">
        <f t="shared" si="5"/>
        <v>27.787661610354533</v>
      </c>
      <c r="J78" s="17">
        <f t="shared" si="6"/>
        <v>675.24017713161516</v>
      </c>
    </row>
    <row r="79" spans="2:10" x14ac:dyDescent="0.25">
      <c r="B79" s="12" t="s">
        <v>368</v>
      </c>
      <c r="C79" s="35" t="s">
        <v>64</v>
      </c>
      <c r="D79" s="18" t="s">
        <v>357</v>
      </c>
      <c r="E79" s="19" t="s">
        <v>750</v>
      </c>
      <c r="F79" s="13" t="s">
        <v>738</v>
      </c>
      <c r="G79" s="15">
        <v>56.4</v>
      </c>
      <c r="H79" s="40" t="s">
        <v>751</v>
      </c>
      <c r="I79" s="33">
        <f t="shared" si="5"/>
        <v>22.448377401913341</v>
      </c>
      <c r="J79" s="17">
        <f t="shared" si="6"/>
        <v>1266.0884854679123</v>
      </c>
    </row>
    <row r="80" spans="2:10" x14ac:dyDescent="0.25">
      <c r="B80" s="12" t="s">
        <v>369</v>
      </c>
      <c r="C80" s="35" t="s">
        <v>64</v>
      </c>
      <c r="D80" s="18" t="s">
        <v>348</v>
      </c>
      <c r="E80" s="19" t="s">
        <v>746</v>
      </c>
      <c r="F80" s="13" t="s">
        <v>400</v>
      </c>
      <c r="G80" s="15">
        <v>1.2</v>
      </c>
      <c r="H80" s="40" t="s">
        <v>747</v>
      </c>
      <c r="I80" s="33">
        <f t="shared" si="5"/>
        <v>669.0733688256613</v>
      </c>
      <c r="J80" s="17">
        <f t="shared" si="6"/>
        <v>802.88804259079359</v>
      </c>
    </row>
    <row r="81" spans="2:10" ht="18.75" x14ac:dyDescent="0.25">
      <c r="B81" s="12" t="s">
        <v>38</v>
      </c>
      <c r="C81" s="35"/>
      <c r="D81" s="18"/>
      <c r="E81" s="47" t="s">
        <v>308</v>
      </c>
      <c r="F81" s="13"/>
      <c r="G81" s="15"/>
      <c r="H81" s="40"/>
      <c r="I81" s="33"/>
      <c r="J81" s="48">
        <f>SUM(J82:J89)</f>
        <v>20343.87272364158</v>
      </c>
    </row>
    <row r="82" spans="2:10" ht="33" x14ac:dyDescent="0.25">
      <c r="B82" s="12" t="s">
        <v>370</v>
      </c>
      <c r="C82" s="35" t="s">
        <v>64</v>
      </c>
      <c r="D82" s="18" t="s">
        <v>372</v>
      </c>
      <c r="E82" s="19" t="s">
        <v>587</v>
      </c>
      <c r="F82" s="13" t="s">
        <v>74</v>
      </c>
      <c r="G82" s="15">
        <v>54.96</v>
      </c>
      <c r="H82" s="40" t="s">
        <v>754</v>
      </c>
      <c r="I82" s="33">
        <f t="shared" si="5"/>
        <v>205.30911832166575</v>
      </c>
      <c r="J82" s="17">
        <f>I82*G82</f>
        <v>11283.789142958749</v>
      </c>
    </row>
    <row r="83" spans="2:10" ht="33" x14ac:dyDescent="0.25">
      <c r="B83" s="12" t="s">
        <v>371</v>
      </c>
      <c r="C83" s="35" t="s">
        <v>64</v>
      </c>
      <c r="D83" s="18" t="s">
        <v>382</v>
      </c>
      <c r="E83" s="19" t="s">
        <v>755</v>
      </c>
      <c r="F83" s="13" t="s">
        <v>74</v>
      </c>
      <c r="G83" s="15">
        <v>17.38</v>
      </c>
      <c r="H83" s="40" t="s">
        <v>756</v>
      </c>
      <c r="I83" s="33">
        <f t="shared" si="5"/>
        <v>166.31025896949919</v>
      </c>
      <c r="J83" s="17">
        <f t="shared" ref="J83:J89" si="7">I83*G83</f>
        <v>2890.4723008898959</v>
      </c>
    </row>
    <row r="84" spans="2:10" x14ac:dyDescent="0.25">
      <c r="B84" s="12" t="s">
        <v>381</v>
      </c>
      <c r="C84" s="35" t="s">
        <v>64</v>
      </c>
      <c r="D84" s="18" t="s">
        <v>373</v>
      </c>
      <c r="E84" s="19" t="s">
        <v>757</v>
      </c>
      <c r="F84" s="13" t="s">
        <v>80</v>
      </c>
      <c r="G84" s="15">
        <v>2.5</v>
      </c>
      <c r="H84" s="40" t="s">
        <v>758</v>
      </c>
      <c r="I84" s="33">
        <f t="shared" si="5"/>
        <v>141.13378014721442</v>
      </c>
      <c r="J84" s="17">
        <f t="shared" si="7"/>
        <v>352.83445036803607</v>
      </c>
    </row>
    <row r="85" spans="2:10" x14ac:dyDescent="0.25">
      <c r="B85" s="12" t="s">
        <v>579</v>
      </c>
      <c r="C85" s="35" t="s">
        <v>64</v>
      </c>
      <c r="D85" s="18" t="s">
        <v>374</v>
      </c>
      <c r="E85" s="19" t="s">
        <v>759</v>
      </c>
      <c r="F85" s="13" t="s">
        <v>80</v>
      </c>
      <c r="G85" s="15">
        <v>3.4</v>
      </c>
      <c r="H85" s="40" t="s">
        <v>760</v>
      </c>
      <c r="I85" s="33">
        <f t="shared" si="5"/>
        <v>161.55556792256615</v>
      </c>
      <c r="J85" s="17">
        <f t="shared" si="7"/>
        <v>549.28893093672491</v>
      </c>
    </row>
    <row r="86" spans="2:10" x14ac:dyDescent="0.25">
      <c r="B86" s="12" t="s">
        <v>580</v>
      </c>
      <c r="C86" s="35" t="s">
        <v>64</v>
      </c>
      <c r="D86" s="18" t="s">
        <v>375</v>
      </c>
      <c r="E86" s="19" t="s">
        <v>761</v>
      </c>
      <c r="F86" s="13" t="s">
        <v>80</v>
      </c>
      <c r="G86" s="15">
        <v>2.5</v>
      </c>
      <c r="H86" s="40" t="s">
        <v>762</v>
      </c>
      <c r="I86" s="33">
        <f t="shared" si="5"/>
        <v>137.43135679099609</v>
      </c>
      <c r="J86" s="17">
        <f t="shared" si="7"/>
        <v>343.57839197749024</v>
      </c>
    </row>
    <row r="87" spans="2:10" x14ac:dyDescent="0.25">
      <c r="B87" s="12" t="s">
        <v>581</v>
      </c>
      <c r="C87" s="35" t="s">
        <v>64</v>
      </c>
      <c r="D87" s="18" t="s">
        <v>376</v>
      </c>
      <c r="E87" s="19" t="s">
        <v>763</v>
      </c>
      <c r="F87" s="13" t="s">
        <v>80</v>
      </c>
      <c r="G87" s="15">
        <v>3.4</v>
      </c>
      <c r="H87" s="40" t="s">
        <v>764</v>
      </c>
      <c r="I87" s="33">
        <f t="shared" si="5"/>
        <v>154.70933245334837</v>
      </c>
      <c r="J87" s="17">
        <f t="shared" si="7"/>
        <v>526.01173034138446</v>
      </c>
    </row>
    <row r="88" spans="2:10" x14ac:dyDescent="0.25">
      <c r="B88" s="12" t="s">
        <v>582</v>
      </c>
      <c r="C88" s="35" t="s">
        <v>64</v>
      </c>
      <c r="D88" s="18" t="s">
        <v>383</v>
      </c>
      <c r="E88" s="19" t="s">
        <v>765</v>
      </c>
      <c r="F88" s="13" t="s">
        <v>80</v>
      </c>
      <c r="G88" s="15">
        <v>2.6</v>
      </c>
      <c r="H88" s="40" t="s">
        <v>766</v>
      </c>
      <c r="I88" s="33">
        <f t="shared" si="5"/>
        <v>129.90959144625776</v>
      </c>
      <c r="J88" s="17">
        <f t="shared" si="7"/>
        <v>337.76493776027019</v>
      </c>
    </row>
    <row r="89" spans="2:10" x14ac:dyDescent="0.25">
      <c r="B89" s="12" t="s">
        <v>583</v>
      </c>
      <c r="C89" s="35" t="s">
        <v>68</v>
      </c>
      <c r="D89" s="18" t="s">
        <v>584</v>
      </c>
      <c r="E89" s="63" t="s">
        <v>585</v>
      </c>
      <c r="F89" s="13" t="s">
        <v>90</v>
      </c>
      <c r="G89" s="15">
        <v>1</v>
      </c>
      <c r="H89" s="40">
        <v>3125.3526342500004</v>
      </c>
      <c r="I89" s="33">
        <f t="shared" si="5"/>
        <v>4060.1328384090298</v>
      </c>
      <c r="J89" s="17">
        <f t="shared" si="7"/>
        <v>4060.1328384090298</v>
      </c>
    </row>
    <row r="90" spans="2:10" ht="18.75" x14ac:dyDescent="0.25">
      <c r="B90" s="12" t="s">
        <v>39</v>
      </c>
      <c r="C90" s="35"/>
      <c r="D90" s="18"/>
      <c r="E90" s="47" t="s">
        <v>303</v>
      </c>
      <c r="F90" s="13"/>
      <c r="G90" s="15"/>
      <c r="H90" s="40"/>
      <c r="I90" s="33"/>
      <c r="J90" s="48">
        <f>SUM(J91:J94)</f>
        <v>2712.360444058339</v>
      </c>
    </row>
    <row r="91" spans="2:10" x14ac:dyDescent="0.25">
      <c r="B91" s="12" t="s">
        <v>377</v>
      </c>
      <c r="C91" s="35" t="s">
        <v>64</v>
      </c>
      <c r="D91" s="18" t="s">
        <v>384</v>
      </c>
      <c r="E91" s="19" t="s">
        <v>767</v>
      </c>
      <c r="F91" s="13" t="s">
        <v>400</v>
      </c>
      <c r="G91" s="15">
        <v>10.188499999999999</v>
      </c>
      <c r="H91" s="40" t="s">
        <v>768</v>
      </c>
      <c r="I91" s="33">
        <f t="shared" si="5"/>
        <v>57.394057500956677</v>
      </c>
      <c r="J91" s="17">
        <f>I91*G91</f>
        <v>584.75935484849708</v>
      </c>
    </row>
    <row r="92" spans="2:10" x14ac:dyDescent="0.25">
      <c r="B92" s="12" t="s">
        <v>378</v>
      </c>
      <c r="C92" s="35" t="s">
        <v>64</v>
      </c>
      <c r="D92" s="18" t="s">
        <v>385</v>
      </c>
      <c r="E92" s="19" t="s">
        <v>769</v>
      </c>
      <c r="F92" s="13" t="s">
        <v>74</v>
      </c>
      <c r="G92" s="15">
        <v>28.799999999999997</v>
      </c>
      <c r="H92" s="40" t="s">
        <v>770</v>
      </c>
      <c r="I92" s="33">
        <f t="shared" si="5"/>
        <v>3.8972877433877327</v>
      </c>
      <c r="J92" s="17">
        <f t="shared" ref="J92:J94" si="8">I92*G92</f>
        <v>112.2418870095667</v>
      </c>
    </row>
    <row r="93" spans="2:10" x14ac:dyDescent="0.25">
      <c r="B93" s="12" t="s">
        <v>592</v>
      </c>
      <c r="C93" s="35" t="s">
        <v>64</v>
      </c>
      <c r="D93" s="18" t="s">
        <v>386</v>
      </c>
      <c r="E93" s="19" t="s">
        <v>771</v>
      </c>
      <c r="F93" s="13" t="s">
        <v>400</v>
      </c>
      <c r="G93" s="15">
        <v>1.4400000000000002</v>
      </c>
      <c r="H93" s="40" t="s">
        <v>772</v>
      </c>
      <c r="I93" s="33">
        <f t="shared" si="5"/>
        <v>595.15481129274065</v>
      </c>
      <c r="J93" s="17">
        <f t="shared" si="8"/>
        <v>857.02292826154667</v>
      </c>
    </row>
    <row r="94" spans="2:10" ht="33" x14ac:dyDescent="0.25">
      <c r="B94" s="12" t="s">
        <v>593</v>
      </c>
      <c r="C94" s="35" t="s">
        <v>64</v>
      </c>
      <c r="D94" s="18" t="s">
        <v>259</v>
      </c>
      <c r="E94" s="19" t="s">
        <v>707</v>
      </c>
      <c r="F94" s="13" t="s">
        <v>74</v>
      </c>
      <c r="G94" s="15">
        <v>28.8</v>
      </c>
      <c r="H94" s="40" t="s">
        <v>708</v>
      </c>
      <c r="I94" s="33">
        <f t="shared" si="5"/>
        <v>40.220009511761404</v>
      </c>
      <c r="J94" s="17">
        <f t="shared" si="8"/>
        <v>1158.3362739387285</v>
      </c>
    </row>
    <row r="95" spans="2:10" ht="18.75" x14ac:dyDescent="0.25">
      <c r="B95" s="12" t="s">
        <v>40</v>
      </c>
      <c r="C95" s="35"/>
      <c r="D95" s="18"/>
      <c r="E95" s="47" t="s">
        <v>304</v>
      </c>
      <c r="F95" s="13"/>
      <c r="G95" s="15"/>
      <c r="H95" s="40"/>
      <c r="I95" s="33"/>
      <c r="J95" s="48">
        <f>SUM(J96:J98)</f>
        <v>4065.7776254825171</v>
      </c>
    </row>
    <row r="96" spans="2:10" ht="33" x14ac:dyDescent="0.25">
      <c r="B96" s="12" t="s">
        <v>594</v>
      </c>
      <c r="C96" s="35" t="s">
        <v>64</v>
      </c>
      <c r="D96" s="18" t="s">
        <v>387</v>
      </c>
      <c r="E96" s="19" t="s">
        <v>773</v>
      </c>
      <c r="F96" s="13" t="s">
        <v>74</v>
      </c>
      <c r="G96" s="15">
        <v>29.34</v>
      </c>
      <c r="H96" s="40" t="s">
        <v>774</v>
      </c>
      <c r="I96" s="33">
        <f t="shared" si="5"/>
        <v>39.622425391108614</v>
      </c>
      <c r="J96" s="17">
        <f>I96*G96</f>
        <v>1162.5219609751268</v>
      </c>
    </row>
    <row r="97" spans="2:10" ht="33" x14ac:dyDescent="0.25">
      <c r="B97" s="12" t="s">
        <v>595</v>
      </c>
      <c r="C97" s="35" t="s">
        <v>64</v>
      </c>
      <c r="D97" s="18" t="s">
        <v>388</v>
      </c>
      <c r="E97" s="19" t="s">
        <v>775</v>
      </c>
      <c r="F97" s="13" t="s">
        <v>74</v>
      </c>
      <c r="G97" s="15">
        <v>29.34</v>
      </c>
      <c r="H97" s="40" t="s">
        <v>776</v>
      </c>
      <c r="I97" s="33">
        <f t="shared" si="5"/>
        <v>39.778316900844125</v>
      </c>
      <c r="J97" s="17">
        <f t="shared" ref="J97:J98" si="9">I97*G97</f>
        <v>1167.0958178707667</v>
      </c>
    </row>
    <row r="98" spans="2:10" ht="33" x14ac:dyDescent="0.25">
      <c r="B98" s="12" t="s">
        <v>596</v>
      </c>
      <c r="C98" s="35" t="s">
        <v>64</v>
      </c>
      <c r="D98" s="18" t="s">
        <v>389</v>
      </c>
      <c r="E98" s="19" t="s">
        <v>777</v>
      </c>
      <c r="F98" s="13" t="s">
        <v>74</v>
      </c>
      <c r="G98" s="15">
        <v>29.34</v>
      </c>
      <c r="H98" s="40" t="s">
        <v>778</v>
      </c>
      <c r="I98" s="33">
        <f t="shared" si="5"/>
        <v>59.173818903770403</v>
      </c>
      <c r="J98" s="17">
        <f t="shared" si="9"/>
        <v>1736.1598466366236</v>
      </c>
    </row>
    <row r="99" spans="2:10" x14ac:dyDescent="0.25">
      <c r="B99" s="12" t="s">
        <v>41</v>
      </c>
      <c r="C99" s="35"/>
      <c r="D99" s="18"/>
      <c r="E99" s="47" t="s">
        <v>305</v>
      </c>
      <c r="F99" s="13"/>
      <c r="G99" s="15"/>
      <c r="H99" s="40"/>
      <c r="I99" s="33"/>
      <c r="J99" s="85">
        <f>SUM(J100:J103)</f>
        <v>5378.7684100270035</v>
      </c>
    </row>
    <row r="100" spans="2:10" x14ac:dyDescent="0.25">
      <c r="B100" s="12" t="s">
        <v>597</v>
      </c>
      <c r="C100" s="35" t="s">
        <v>64</v>
      </c>
      <c r="D100" s="18" t="s">
        <v>390</v>
      </c>
      <c r="E100" s="19" t="s">
        <v>779</v>
      </c>
      <c r="F100" s="13" t="s">
        <v>74</v>
      </c>
      <c r="G100" s="15">
        <v>2.2400000000000002</v>
      </c>
      <c r="H100" s="40" t="s">
        <v>780</v>
      </c>
      <c r="I100" s="33">
        <f t="shared" si="5"/>
        <v>192.78583370624651</v>
      </c>
      <c r="J100" s="17">
        <f>I100*G100</f>
        <v>431.84026750199223</v>
      </c>
    </row>
    <row r="101" spans="2:10" x14ac:dyDescent="0.25">
      <c r="B101" s="12" t="s">
        <v>598</v>
      </c>
      <c r="C101" s="35" t="s">
        <v>64</v>
      </c>
      <c r="D101" s="18" t="s">
        <v>260</v>
      </c>
      <c r="E101" s="19" t="s">
        <v>709</v>
      </c>
      <c r="F101" s="13" t="s">
        <v>74</v>
      </c>
      <c r="G101" s="15">
        <v>26.56</v>
      </c>
      <c r="H101" s="40" t="s">
        <v>710</v>
      </c>
      <c r="I101" s="33">
        <f t="shared" si="5"/>
        <v>161.65949559572314</v>
      </c>
      <c r="J101" s="17">
        <f t="shared" ref="J101:J103" si="10">I101*G101</f>
        <v>4293.6762030224063</v>
      </c>
    </row>
    <row r="102" spans="2:10" x14ac:dyDescent="0.25">
      <c r="B102" s="12" t="s">
        <v>599</v>
      </c>
      <c r="C102" s="35" t="s">
        <v>64</v>
      </c>
      <c r="D102" s="18" t="s">
        <v>261</v>
      </c>
      <c r="E102" s="19" t="s">
        <v>711</v>
      </c>
      <c r="F102" s="13" t="s">
        <v>80</v>
      </c>
      <c r="G102" s="15">
        <v>22.96</v>
      </c>
      <c r="H102" s="40" t="s">
        <v>712</v>
      </c>
      <c r="I102" s="33">
        <f t="shared" si="5"/>
        <v>17.953505537872822</v>
      </c>
      <c r="J102" s="17">
        <f t="shared" si="10"/>
        <v>412.21248714955999</v>
      </c>
    </row>
    <row r="103" spans="2:10" x14ac:dyDescent="0.25">
      <c r="B103" s="12" t="s">
        <v>600</v>
      </c>
      <c r="C103" s="35" t="s">
        <v>64</v>
      </c>
      <c r="D103" s="18" t="s">
        <v>391</v>
      </c>
      <c r="E103" s="19" t="s">
        <v>781</v>
      </c>
      <c r="F103" s="13" t="s">
        <v>80</v>
      </c>
      <c r="G103" s="15">
        <v>1.8</v>
      </c>
      <c r="H103" s="40" t="s">
        <v>782</v>
      </c>
      <c r="I103" s="33">
        <f t="shared" si="5"/>
        <v>133.9108068628025</v>
      </c>
      <c r="J103" s="17">
        <f t="shared" si="10"/>
        <v>241.03945235304451</v>
      </c>
    </row>
    <row r="104" spans="2:10" ht="18.75" x14ac:dyDescent="0.25">
      <c r="B104" s="12" t="s">
        <v>601</v>
      </c>
      <c r="C104" s="35"/>
      <c r="D104" s="18"/>
      <c r="E104" s="47" t="s">
        <v>307</v>
      </c>
      <c r="F104" s="13"/>
      <c r="G104" s="15"/>
      <c r="H104" s="40"/>
      <c r="I104" s="33"/>
      <c r="J104" s="48">
        <f>SUM(J105:J110)</f>
        <v>8911.7813188036598</v>
      </c>
    </row>
    <row r="105" spans="2:10" ht="33" x14ac:dyDescent="0.25">
      <c r="B105" s="12" t="s">
        <v>602</v>
      </c>
      <c r="C105" s="35" t="s">
        <v>64</v>
      </c>
      <c r="D105" s="18" t="s">
        <v>237</v>
      </c>
      <c r="E105" s="19" t="s">
        <v>590</v>
      </c>
      <c r="F105" s="13" t="s">
        <v>74</v>
      </c>
      <c r="G105" s="15">
        <v>72.34</v>
      </c>
      <c r="H105" s="40" t="s">
        <v>701</v>
      </c>
      <c r="I105" s="33">
        <f t="shared" si="5"/>
        <v>5.5731214730444574</v>
      </c>
      <c r="J105" s="17">
        <f>I105*G105</f>
        <v>403.15960736003609</v>
      </c>
    </row>
    <row r="106" spans="2:10" ht="33" x14ac:dyDescent="0.25">
      <c r="B106" s="12" t="s">
        <v>603</v>
      </c>
      <c r="C106" s="35" t="s">
        <v>64</v>
      </c>
      <c r="D106" s="18" t="s">
        <v>238</v>
      </c>
      <c r="E106" s="19" t="s">
        <v>591</v>
      </c>
      <c r="F106" s="13" t="s">
        <v>74</v>
      </c>
      <c r="G106" s="15">
        <v>72.34</v>
      </c>
      <c r="H106" s="40" t="s">
        <v>702</v>
      </c>
      <c r="I106" s="33">
        <f t="shared" si="5"/>
        <v>40.609738286100175</v>
      </c>
      <c r="J106" s="17">
        <f t="shared" ref="J106:J110" si="11">I106*G106</f>
        <v>2937.7084676164868</v>
      </c>
    </row>
    <row r="107" spans="2:10" ht="33" x14ac:dyDescent="0.25">
      <c r="B107" s="12" t="s">
        <v>604</v>
      </c>
      <c r="C107" s="35" t="s">
        <v>64</v>
      </c>
      <c r="D107" s="18" t="s">
        <v>239</v>
      </c>
      <c r="E107" s="19" t="s">
        <v>703</v>
      </c>
      <c r="F107" s="13" t="s">
        <v>74</v>
      </c>
      <c r="G107" s="15">
        <v>54.940000000000005</v>
      </c>
      <c r="H107" s="40" t="s">
        <v>704</v>
      </c>
      <c r="I107" s="33">
        <f t="shared" si="5"/>
        <v>26.800348715362972</v>
      </c>
      <c r="J107" s="17">
        <f t="shared" si="11"/>
        <v>1472.4111584220418</v>
      </c>
    </row>
    <row r="108" spans="2:10" x14ac:dyDescent="0.25">
      <c r="B108" s="12" t="s">
        <v>605</v>
      </c>
      <c r="C108" s="35" t="s">
        <v>64</v>
      </c>
      <c r="D108" s="18" t="s">
        <v>253</v>
      </c>
      <c r="E108" s="19" t="s">
        <v>705</v>
      </c>
      <c r="F108" s="13" t="s">
        <v>74</v>
      </c>
      <c r="G108" s="15">
        <v>54.940000000000005</v>
      </c>
      <c r="H108" s="40" t="s">
        <v>706</v>
      </c>
      <c r="I108" s="33">
        <f t="shared" si="5"/>
        <v>3.1438121129994374</v>
      </c>
      <c r="J108" s="17">
        <f t="shared" si="11"/>
        <v>172.7210374881891</v>
      </c>
    </row>
    <row r="109" spans="2:10" x14ac:dyDescent="0.25">
      <c r="B109" s="12" t="s">
        <v>606</v>
      </c>
      <c r="C109" s="35" t="s">
        <v>68</v>
      </c>
      <c r="D109" s="18" t="s">
        <v>254</v>
      </c>
      <c r="E109" s="19" t="s">
        <v>255</v>
      </c>
      <c r="F109" s="13" t="s">
        <v>74</v>
      </c>
      <c r="G109" s="15">
        <v>54.940000000000005</v>
      </c>
      <c r="H109" s="40">
        <v>33.297000000000004</v>
      </c>
      <c r="I109" s="33">
        <f t="shared" si="5"/>
        <v>43.255996663860451</v>
      </c>
      <c r="J109" s="17">
        <f t="shared" si="11"/>
        <v>2376.4844567124933</v>
      </c>
    </row>
    <row r="110" spans="2:10" ht="33" x14ac:dyDescent="0.25">
      <c r="B110" s="12" t="s">
        <v>607</v>
      </c>
      <c r="C110" s="35" t="s">
        <v>64</v>
      </c>
      <c r="D110" s="18" t="s">
        <v>397</v>
      </c>
      <c r="E110" s="19" t="s">
        <v>783</v>
      </c>
      <c r="F110" s="13" t="s">
        <v>74</v>
      </c>
      <c r="G110" s="15">
        <v>17.399999999999999</v>
      </c>
      <c r="H110" s="40" t="s">
        <v>784</v>
      </c>
      <c r="I110" s="33">
        <f t="shared" si="5"/>
        <v>89.040033977265068</v>
      </c>
      <c r="J110" s="17">
        <f t="shared" si="11"/>
        <v>1549.2965912044122</v>
      </c>
    </row>
    <row r="111" spans="2:10" ht="18.75" x14ac:dyDescent="0.25">
      <c r="B111" s="12" t="s">
        <v>608</v>
      </c>
      <c r="C111" s="35"/>
      <c r="D111" s="18"/>
      <c r="E111" s="47" t="s">
        <v>306</v>
      </c>
      <c r="F111" s="13"/>
      <c r="G111" s="15"/>
      <c r="H111" s="40"/>
      <c r="I111" s="33"/>
      <c r="J111" s="48">
        <f>SUM(J112:J113)</f>
        <v>3148.6821637635753</v>
      </c>
    </row>
    <row r="112" spans="2:10" x14ac:dyDescent="0.25">
      <c r="B112" s="12" t="s">
        <v>609</v>
      </c>
      <c r="C112" s="35" t="s">
        <v>64</v>
      </c>
      <c r="D112" s="18" t="s">
        <v>392</v>
      </c>
      <c r="E112" s="19" t="s">
        <v>785</v>
      </c>
      <c r="F112" s="13" t="s">
        <v>74</v>
      </c>
      <c r="G112" s="15">
        <v>28.8</v>
      </c>
      <c r="H112" s="40" t="s">
        <v>786</v>
      </c>
      <c r="I112" s="33">
        <f t="shared" si="5"/>
        <v>91.00166880810356</v>
      </c>
      <c r="J112" s="17">
        <f>I112*G112</f>
        <v>2620.8480616733827</v>
      </c>
    </row>
    <row r="113" spans="2:10" x14ac:dyDescent="0.25">
      <c r="B113" s="12" t="s">
        <v>610</v>
      </c>
      <c r="C113" s="35" t="s">
        <v>64</v>
      </c>
      <c r="D113" s="18" t="s">
        <v>263</v>
      </c>
      <c r="E113" s="19" t="s">
        <v>717</v>
      </c>
      <c r="F113" s="13" t="s">
        <v>80</v>
      </c>
      <c r="G113" s="15">
        <v>28.96</v>
      </c>
      <c r="H113" s="40" t="s">
        <v>718</v>
      </c>
      <c r="I113" s="33">
        <f t="shared" si="5"/>
        <v>18.226315679909963</v>
      </c>
      <c r="J113" s="17">
        <f>I113*G113</f>
        <v>527.83410209019257</v>
      </c>
    </row>
    <row r="114" spans="2:10" ht="18.75" x14ac:dyDescent="0.25">
      <c r="B114" s="12" t="s">
        <v>611</v>
      </c>
      <c r="C114" s="35"/>
      <c r="D114" s="18"/>
      <c r="E114" s="47" t="s">
        <v>232</v>
      </c>
      <c r="F114" s="13"/>
      <c r="G114" s="15"/>
      <c r="H114" s="40"/>
      <c r="I114" s="33"/>
      <c r="J114" s="48">
        <f>SUM(J115:J121)</f>
        <v>8408.0970140587087</v>
      </c>
    </row>
    <row r="115" spans="2:10" ht="33" x14ac:dyDescent="0.25">
      <c r="B115" s="12" t="s">
        <v>612</v>
      </c>
      <c r="C115" s="35" t="s">
        <v>64</v>
      </c>
      <c r="D115" s="18" t="s">
        <v>393</v>
      </c>
      <c r="E115" s="19" t="s">
        <v>787</v>
      </c>
      <c r="F115" s="13" t="s">
        <v>74</v>
      </c>
      <c r="G115" s="15">
        <v>0.96</v>
      </c>
      <c r="H115" s="40" t="s">
        <v>788</v>
      </c>
      <c r="I115" s="33">
        <f t="shared" si="5"/>
        <v>535.25349867687123</v>
      </c>
      <c r="J115" s="17">
        <f>I115*G115</f>
        <v>513.84335872979636</v>
      </c>
    </row>
    <row r="116" spans="2:10" ht="33" x14ac:dyDescent="0.25">
      <c r="B116" s="12" t="s">
        <v>613</v>
      </c>
      <c r="C116" s="35" t="s">
        <v>64</v>
      </c>
      <c r="D116" s="18" t="s">
        <v>393</v>
      </c>
      <c r="E116" s="19" t="s">
        <v>787</v>
      </c>
      <c r="F116" s="13" t="s">
        <v>74</v>
      </c>
      <c r="G116" s="15">
        <v>2.4000000000000004</v>
      </c>
      <c r="H116" s="40" t="s">
        <v>788</v>
      </c>
      <c r="I116" s="33">
        <f t="shared" si="5"/>
        <v>535.25349867687123</v>
      </c>
      <c r="J116" s="17">
        <f t="shared" ref="J116:J121" si="12">I116*G116</f>
        <v>1284.6083968244911</v>
      </c>
    </row>
    <row r="117" spans="2:10" x14ac:dyDescent="0.25">
      <c r="B117" s="12" t="s">
        <v>614</v>
      </c>
      <c r="C117" s="35" t="s">
        <v>64</v>
      </c>
      <c r="D117" s="18" t="s">
        <v>394</v>
      </c>
      <c r="E117" s="19" t="s">
        <v>789</v>
      </c>
      <c r="F117" s="13" t="s">
        <v>74</v>
      </c>
      <c r="G117" s="15">
        <v>0.36</v>
      </c>
      <c r="H117" s="40" t="s">
        <v>790</v>
      </c>
      <c r="I117" s="33">
        <f t="shared" si="5"/>
        <v>1026.0779170791222</v>
      </c>
      <c r="J117" s="17">
        <f t="shared" si="12"/>
        <v>369.38805014848401</v>
      </c>
    </row>
    <row r="118" spans="2:10" x14ac:dyDescent="0.25">
      <c r="B118" s="12" t="s">
        <v>615</v>
      </c>
      <c r="C118" s="35" t="s">
        <v>64</v>
      </c>
      <c r="D118" s="18" t="s">
        <v>395</v>
      </c>
      <c r="E118" s="19" t="s">
        <v>791</v>
      </c>
      <c r="F118" s="13" t="s">
        <v>74</v>
      </c>
      <c r="G118" s="15">
        <v>2.1</v>
      </c>
      <c r="H118" s="40" t="s">
        <v>792</v>
      </c>
      <c r="I118" s="33">
        <f t="shared" si="5"/>
        <v>1175.4089924465954</v>
      </c>
      <c r="J118" s="17">
        <f t="shared" si="12"/>
        <v>2468.3588841378505</v>
      </c>
    </row>
    <row r="119" spans="2:10" x14ac:dyDescent="0.25">
      <c r="B119" s="12" t="s">
        <v>616</v>
      </c>
      <c r="C119" s="35" t="s">
        <v>64</v>
      </c>
      <c r="D119" s="18" t="s">
        <v>395</v>
      </c>
      <c r="E119" s="19" t="s">
        <v>791</v>
      </c>
      <c r="F119" s="13" t="s">
        <v>74</v>
      </c>
      <c r="G119" s="15">
        <v>1.6800000000000002</v>
      </c>
      <c r="H119" s="40" t="s">
        <v>792</v>
      </c>
      <c r="I119" s="33">
        <f t="shared" si="5"/>
        <v>1175.4089924465954</v>
      </c>
      <c r="J119" s="17">
        <f t="shared" si="12"/>
        <v>1974.6871073102805</v>
      </c>
    </row>
    <row r="120" spans="2:10" x14ac:dyDescent="0.25">
      <c r="B120" s="12" t="s">
        <v>617</v>
      </c>
      <c r="C120" s="35" t="s">
        <v>64</v>
      </c>
      <c r="D120" s="18" t="s">
        <v>396</v>
      </c>
      <c r="E120" s="19" t="s">
        <v>793</v>
      </c>
      <c r="F120" s="13" t="s">
        <v>80</v>
      </c>
      <c r="G120" s="15">
        <v>4.8</v>
      </c>
      <c r="H120" s="40" t="s">
        <v>794</v>
      </c>
      <c r="I120" s="33">
        <f t="shared" si="5"/>
        <v>139.22410915295444</v>
      </c>
      <c r="J120" s="17">
        <f t="shared" si="12"/>
        <v>668.27572393418131</v>
      </c>
    </row>
    <row r="121" spans="2:10" x14ac:dyDescent="0.25">
      <c r="B121" s="12" t="s">
        <v>618</v>
      </c>
      <c r="C121" s="35" t="s">
        <v>68</v>
      </c>
      <c r="D121" s="18" t="s">
        <v>332</v>
      </c>
      <c r="E121" s="19" t="s">
        <v>335</v>
      </c>
      <c r="F121" s="13" t="s">
        <v>380</v>
      </c>
      <c r="G121" s="15">
        <v>5.4600000000000009</v>
      </c>
      <c r="H121" s="40">
        <v>159.16049000000001</v>
      </c>
      <c r="I121" s="33">
        <f t="shared" si="5"/>
        <v>206.76474230286195</v>
      </c>
      <c r="J121" s="17">
        <f t="shared" si="12"/>
        <v>1128.9354929736264</v>
      </c>
    </row>
    <row r="122" spans="2:10" x14ac:dyDescent="0.25">
      <c r="B122" s="98" t="s">
        <v>44</v>
      </c>
      <c r="C122" s="99"/>
      <c r="D122" s="100"/>
      <c r="E122" s="101" t="s">
        <v>657</v>
      </c>
      <c r="F122" s="102"/>
      <c r="G122" s="103"/>
      <c r="H122" s="104"/>
      <c r="I122" s="105"/>
      <c r="J122" s="106">
        <f>SUM(J123:J156)</f>
        <v>70487.336849360683</v>
      </c>
    </row>
    <row r="123" spans="2:10" x14ac:dyDescent="0.25">
      <c r="B123" s="12" t="s">
        <v>45</v>
      </c>
      <c r="C123" s="35"/>
      <c r="D123" s="18"/>
      <c r="E123" s="14" t="s">
        <v>570</v>
      </c>
      <c r="F123" s="13"/>
      <c r="G123" s="15"/>
      <c r="H123" s="40"/>
      <c r="I123" s="33"/>
      <c r="J123" s="17"/>
    </row>
    <row r="124" spans="2:10" x14ac:dyDescent="0.25">
      <c r="B124" s="12" t="s">
        <v>620</v>
      </c>
      <c r="C124" s="35" t="s">
        <v>64</v>
      </c>
      <c r="D124" s="18" t="s">
        <v>235</v>
      </c>
      <c r="E124" s="19" t="s">
        <v>689</v>
      </c>
      <c r="F124" s="13" t="s">
        <v>400</v>
      </c>
      <c r="G124" s="15">
        <v>0.82320000000000004</v>
      </c>
      <c r="H124" s="40" t="s">
        <v>690</v>
      </c>
      <c r="I124" s="33">
        <f t="shared" ref="I124:I187" si="13">H124*(1+$G$7)</f>
        <v>63.434853503207663</v>
      </c>
      <c r="J124" s="17">
        <f>I124*G124</f>
        <v>52.219571403840554</v>
      </c>
    </row>
    <row r="125" spans="2:10" x14ac:dyDescent="0.25">
      <c r="B125" s="12" t="s">
        <v>621</v>
      </c>
      <c r="C125" s="35" t="s">
        <v>64</v>
      </c>
      <c r="D125" s="18" t="s">
        <v>553</v>
      </c>
      <c r="E125" s="19" t="s">
        <v>795</v>
      </c>
      <c r="F125" s="13" t="s">
        <v>400</v>
      </c>
      <c r="G125" s="15">
        <v>13.55</v>
      </c>
      <c r="H125" s="40" t="s">
        <v>796</v>
      </c>
      <c r="I125" s="33">
        <f t="shared" si="13"/>
        <v>142.57577661226787</v>
      </c>
      <c r="J125" s="17">
        <f t="shared" ref="J125:J156" si="14">I125*G125</f>
        <v>1931.9017730962298</v>
      </c>
    </row>
    <row r="126" spans="2:10" x14ac:dyDescent="0.25">
      <c r="B126" s="12" t="s">
        <v>622</v>
      </c>
      <c r="C126" s="35" t="s">
        <v>64</v>
      </c>
      <c r="D126" s="18" t="s">
        <v>229</v>
      </c>
      <c r="E126" s="19" t="s">
        <v>797</v>
      </c>
      <c r="F126" s="13" t="s">
        <v>74</v>
      </c>
      <c r="G126" s="15">
        <v>332.91999999999996</v>
      </c>
      <c r="H126" s="40" t="s">
        <v>798</v>
      </c>
      <c r="I126" s="33">
        <f t="shared" si="13"/>
        <v>2.1045353814293759</v>
      </c>
      <c r="J126" s="17">
        <f t="shared" si="14"/>
        <v>700.64191918546771</v>
      </c>
    </row>
    <row r="127" spans="2:10" x14ac:dyDescent="0.25">
      <c r="B127" s="12" t="s">
        <v>46</v>
      </c>
      <c r="C127" s="35"/>
      <c r="D127" s="18"/>
      <c r="E127" s="14" t="s">
        <v>566</v>
      </c>
      <c r="F127" s="13"/>
      <c r="G127" s="15"/>
      <c r="H127" s="40"/>
      <c r="I127" s="33"/>
      <c r="J127" s="17"/>
    </row>
    <row r="128" spans="2:10" x14ac:dyDescent="0.25">
      <c r="B128" s="12" t="s">
        <v>623</v>
      </c>
      <c r="C128" s="35" t="s">
        <v>68</v>
      </c>
      <c r="D128" s="18" t="s">
        <v>562</v>
      </c>
      <c r="E128" s="19" t="s">
        <v>563</v>
      </c>
      <c r="F128" s="13" t="s">
        <v>74</v>
      </c>
      <c r="G128" s="15">
        <v>7.68</v>
      </c>
      <c r="H128" s="40">
        <v>192.11999199999997</v>
      </c>
      <c r="I128" s="33">
        <f t="shared" si="13"/>
        <v>249.58229669378304</v>
      </c>
      <c r="J128" s="17">
        <f t="shared" si="14"/>
        <v>1916.7920386082537</v>
      </c>
    </row>
    <row r="129" spans="2:10" x14ac:dyDescent="0.25">
      <c r="B129" s="12" t="s">
        <v>624</v>
      </c>
      <c r="C129" s="35" t="s">
        <v>64</v>
      </c>
      <c r="D129" s="18" t="s">
        <v>559</v>
      </c>
      <c r="E129" s="19" t="s">
        <v>799</v>
      </c>
      <c r="F129" s="13" t="s">
        <v>400</v>
      </c>
      <c r="G129" s="15">
        <v>3.6624000000000003</v>
      </c>
      <c r="H129" s="40" t="s">
        <v>800</v>
      </c>
      <c r="I129" s="33">
        <f t="shared" si="13"/>
        <v>1235.5181604087788</v>
      </c>
      <c r="J129" s="17">
        <f t="shared" si="14"/>
        <v>4524.961710681112</v>
      </c>
    </row>
    <row r="130" spans="2:10" ht="33" x14ac:dyDescent="0.25">
      <c r="B130" s="12" t="s">
        <v>658</v>
      </c>
      <c r="C130" s="35" t="s">
        <v>64</v>
      </c>
      <c r="D130" s="18" t="s">
        <v>560</v>
      </c>
      <c r="E130" s="19" t="s">
        <v>801</v>
      </c>
      <c r="F130" s="13" t="s">
        <v>74</v>
      </c>
      <c r="G130" s="15">
        <v>46.37</v>
      </c>
      <c r="H130" s="40" t="s">
        <v>802</v>
      </c>
      <c r="I130" s="33">
        <f t="shared" si="13"/>
        <v>112.54067906989309</v>
      </c>
      <c r="J130" s="17">
        <f t="shared" si="14"/>
        <v>5218.5112884709424</v>
      </c>
    </row>
    <row r="131" spans="2:10" x14ac:dyDescent="0.25">
      <c r="B131" s="12" t="s">
        <v>659</v>
      </c>
      <c r="C131" s="35"/>
      <c r="D131" s="18"/>
      <c r="E131" s="14" t="s">
        <v>561</v>
      </c>
      <c r="F131" s="13"/>
      <c r="G131" s="15"/>
      <c r="H131" s="40"/>
      <c r="I131" s="33"/>
      <c r="J131" s="17"/>
    </row>
    <row r="132" spans="2:10" x14ac:dyDescent="0.25">
      <c r="B132" s="12" t="s">
        <v>660</v>
      </c>
      <c r="C132" s="35" t="s">
        <v>64</v>
      </c>
      <c r="D132" s="18" t="s">
        <v>340</v>
      </c>
      <c r="E132" s="19" t="s">
        <v>733</v>
      </c>
      <c r="F132" s="13" t="s">
        <v>400</v>
      </c>
      <c r="G132" s="15">
        <v>0.36</v>
      </c>
      <c r="H132" s="40" t="s">
        <v>734</v>
      </c>
      <c r="I132" s="33">
        <f t="shared" si="13"/>
        <v>114.34642239099607</v>
      </c>
      <c r="J132" s="17">
        <f t="shared" si="14"/>
        <v>41.164712060758582</v>
      </c>
    </row>
    <row r="133" spans="2:10" x14ac:dyDescent="0.25">
      <c r="B133" s="12" t="s">
        <v>661</v>
      </c>
      <c r="C133" s="35" t="s">
        <v>64</v>
      </c>
      <c r="D133" s="18" t="s">
        <v>341</v>
      </c>
      <c r="E133" s="19" t="s">
        <v>735</v>
      </c>
      <c r="F133" s="13" t="s">
        <v>74</v>
      </c>
      <c r="G133" s="15">
        <v>1.44</v>
      </c>
      <c r="H133" s="40" t="s">
        <v>736</v>
      </c>
      <c r="I133" s="33">
        <f t="shared" si="13"/>
        <v>25.877990616094547</v>
      </c>
      <c r="J133" s="17">
        <f t="shared" si="14"/>
        <v>37.264306487176142</v>
      </c>
    </row>
    <row r="134" spans="2:10" x14ac:dyDescent="0.25">
      <c r="B134" s="12" t="s">
        <v>662</v>
      </c>
      <c r="C134" s="35" t="s">
        <v>64</v>
      </c>
      <c r="D134" s="18" t="s">
        <v>342</v>
      </c>
      <c r="E134" s="19" t="s">
        <v>737</v>
      </c>
      <c r="F134" s="13" t="s">
        <v>738</v>
      </c>
      <c r="G134" s="15">
        <v>14.4</v>
      </c>
      <c r="H134" s="40" t="s">
        <v>739</v>
      </c>
      <c r="I134" s="33">
        <f t="shared" si="13"/>
        <v>21.084326691727636</v>
      </c>
      <c r="J134" s="17">
        <f t="shared" si="14"/>
        <v>303.61430436087795</v>
      </c>
    </row>
    <row r="135" spans="2:10" x14ac:dyDescent="0.25">
      <c r="B135" s="12" t="s">
        <v>663</v>
      </c>
      <c r="C135" s="35" t="s">
        <v>64</v>
      </c>
      <c r="D135" s="18" t="s">
        <v>356</v>
      </c>
      <c r="E135" s="19" t="s">
        <v>748</v>
      </c>
      <c r="F135" s="13" t="s">
        <v>74</v>
      </c>
      <c r="G135" s="15">
        <v>5.0599999999999996</v>
      </c>
      <c r="H135" s="40" t="s">
        <v>749</v>
      </c>
      <c r="I135" s="33">
        <f t="shared" si="13"/>
        <v>112.46273331502533</v>
      </c>
      <c r="J135" s="17">
        <f t="shared" si="14"/>
        <v>569.06143057402812</v>
      </c>
    </row>
    <row r="136" spans="2:10" x14ac:dyDescent="0.25">
      <c r="B136" s="12" t="s">
        <v>664</v>
      </c>
      <c r="C136" s="35" t="s">
        <v>64</v>
      </c>
      <c r="D136" s="18" t="s">
        <v>345</v>
      </c>
      <c r="E136" s="19" t="s">
        <v>740</v>
      </c>
      <c r="F136" s="13" t="s">
        <v>738</v>
      </c>
      <c r="G136" s="15">
        <v>12.64</v>
      </c>
      <c r="H136" s="40" t="s">
        <v>741</v>
      </c>
      <c r="I136" s="33">
        <f t="shared" si="13"/>
        <v>27.787661610354533</v>
      </c>
      <c r="J136" s="17">
        <f t="shared" si="14"/>
        <v>351.23604275488134</v>
      </c>
    </row>
    <row r="137" spans="2:10" x14ac:dyDescent="0.25">
      <c r="B137" s="12" t="s">
        <v>665</v>
      </c>
      <c r="C137" s="35" t="s">
        <v>64</v>
      </c>
      <c r="D137" s="18" t="s">
        <v>346</v>
      </c>
      <c r="E137" s="19" t="s">
        <v>742</v>
      </c>
      <c r="F137" s="13" t="s">
        <v>738</v>
      </c>
      <c r="G137" s="15">
        <v>12.75</v>
      </c>
      <c r="H137" s="40" t="s">
        <v>743</v>
      </c>
      <c r="I137" s="33">
        <f t="shared" si="13"/>
        <v>18.693990209116492</v>
      </c>
      <c r="J137" s="17">
        <f t="shared" si="14"/>
        <v>238.34837516623529</v>
      </c>
    </row>
    <row r="138" spans="2:10" x14ac:dyDescent="0.25">
      <c r="B138" s="12" t="s">
        <v>666</v>
      </c>
      <c r="C138" s="35" t="s">
        <v>64</v>
      </c>
      <c r="D138" s="18" t="s">
        <v>357</v>
      </c>
      <c r="E138" s="19" t="s">
        <v>750</v>
      </c>
      <c r="F138" s="13" t="s">
        <v>738</v>
      </c>
      <c r="G138" s="15">
        <v>22.92</v>
      </c>
      <c r="H138" s="40" t="s">
        <v>751</v>
      </c>
      <c r="I138" s="33">
        <f t="shared" si="13"/>
        <v>22.448377401913341</v>
      </c>
      <c r="J138" s="17">
        <f t="shared" si="14"/>
        <v>514.51681005185378</v>
      </c>
    </row>
    <row r="139" spans="2:10" x14ac:dyDescent="0.25">
      <c r="B139" s="12" t="s">
        <v>667</v>
      </c>
      <c r="C139" s="35" t="s">
        <v>64</v>
      </c>
      <c r="D139" s="18" t="s">
        <v>348</v>
      </c>
      <c r="E139" s="19" t="s">
        <v>746</v>
      </c>
      <c r="F139" s="13" t="s">
        <v>400</v>
      </c>
      <c r="G139" s="15">
        <v>0.78139999999999998</v>
      </c>
      <c r="H139" s="40" t="s">
        <v>747</v>
      </c>
      <c r="I139" s="33">
        <f t="shared" si="13"/>
        <v>669.0733688256613</v>
      </c>
      <c r="J139" s="17">
        <f t="shared" si="14"/>
        <v>522.81393040037176</v>
      </c>
    </row>
    <row r="140" spans="2:10" ht="33" x14ac:dyDescent="0.25">
      <c r="B140" s="12" t="s">
        <v>668</v>
      </c>
      <c r="C140" s="35" t="s">
        <v>64</v>
      </c>
      <c r="D140" s="18" t="s">
        <v>567</v>
      </c>
      <c r="E140" s="19" t="s">
        <v>803</v>
      </c>
      <c r="F140" s="13" t="s">
        <v>74</v>
      </c>
      <c r="G140" s="15">
        <v>3.4449999999999998</v>
      </c>
      <c r="H140" s="40" t="s">
        <v>804</v>
      </c>
      <c r="I140" s="33">
        <f t="shared" si="13"/>
        <v>264.21012708339902</v>
      </c>
      <c r="J140" s="17">
        <f t="shared" si="14"/>
        <v>910.20388780230962</v>
      </c>
    </row>
    <row r="141" spans="2:10" x14ac:dyDescent="0.25">
      <c r="B141" s="12" t="s">
        <v>669</v>
      </c>
      <c r="C141" s="35"/>
      <c r="D141" s="18"/>
      <c r="E141" s="14" t="s">
        <v>571</v>
      </c>
      <c r="F141" s="13"/>
      <c r="G141" s="15"/>
      <c r="H141" s="40"/>
      <c r="I141" s="33"/>
      <c r="J141" s="17"/>
    </row>
    <row r="142" spans="2:10" ht="33" x14ac:dyDescent="0.25">
      <c r="B142" s="12" t="s">
        <v>670</v>
      </c>
      <c r="C142" s="35" t="s">
        <v>64</v>
      </c>
      <c r="D142" s="18" t="s">
        <v>237</v>
      </c>
      <c r="E142" s="19" t="s">
        <v>590</v>
      </c>
      <c r="F142" s="13" t="s">
        <v>74</v>
      </c>
      <c r="G142" s="15">
        <v>20.239999999999998</v>
      </c>
      <c r="H142" s="40" t="s">
        <v>701</v>
      </c>
      <c r="I142" s="33">
        <f t="shared" si="13"/>
        <v>5.5731214730444574</v>
      </c>
      <c r="J142" s="17">
        <f t="shared" si="14"/>
        <v>112.79997861441981</v>
      </c>
    </row>
    <row r="143" spans="2:10" ht="33" x14ac:dyDescent="0.25">
      <c r="B143" s="12" t="s">
        <v>671</v>
      </c>
      <c r="C143" s="35" t="s">
        <v>64</v>
      </c>
      <c r="D143" s="18" t="s">
        <v>238</v>
      </c>
      <c r="E143" s="19" t="s">
        <v>591</v>
      </c>
      <c r="F143" s="13" t="s">
        <v>74</v>
      </c>
      <c r="G143" s="15">
        <v>20.239999999999998</v>
      </c>
      <c r="H143" s="40" t="s">
        <v>702</v>
      </c>
      <c r="I143" s="33">
        <f t="shared" si="13"/>
        <v>40.609738286100175</v>
      </c>
      <c r="J143" s="17">
        <f t="shared" si="14"/>
        <v>821.9411029106675</v>
      </c>
    </row>
    <row r="144" spans="2:10" ht="33" x14ac:dyDescent="0.25">
      <c r="B144" s="12" t="s">
        <v>672</v>
      </c>
      <c r="C144" s="35" t="s">
        <v>64</v>
      </c>
      <c r="D144" s="18" t="s">
        <v>239</v>
      </c>
      <c r="E144" s="19" t="s">
        <v>703</v>
      </c>
      <c r="F144" s="13" t="s">
        <v>74</v>
      </c>
      <c r="G144" s="15">
        <v>20.239999999999998</v>
      </c>
      <c r="H144" s="40" t="s">
        <v>704</v>
      </c>
      <c r="I144" s="33">
        <f t="shared" si="13"/>
        <v>26.800348715362972</v>
      </c>
      <c r="J144" s="17">
        <f t="shared" si="14"/>
        <v>542.43905799894651</v>
      </c>
    </row>
    <row r="145" spans="2:10" x14ac:dyDescent="0.25">
      <c r="B145" s="12" t="s">
        <v>673</v>
      </c>
      <c r="C145" s="35" t="s">
        <v>64</v>
      </c>
      <c r="D145" s="18" t="s">
        <v>407</v>
      </c>
      <c r="E145" s="19" t="s">
        <v>725</v>
      </c>
      <c r="F145" s="13" t="s">
        <v>74</v>
      </c>
      <c r="G145" s="15">
        <v>46.37</v>
      </c>
      <c r="H145" s="40" t="s">
        <v>726</v>
      </c>
      <c r="I145" s="33">
        <f t="shared" si="13"/>
        <v>4.3649622725942603</v>
      </c>
      <c r="J145" s="17">
        <f t="shared" si="14"/>
        <v>202.40330058019583</v>
      </c>
    </row>
    <row r="146" spans="2:10" x14ac:dyDescent="0.25">
      <c r="B146" s="12" t="s">
        <v>674</v>
      </c>
      <c r="C146" s="35" t="s">
        <v>64</v>
      </c>
      <c r="D146" s="18" t="s">
        <v>408</v>
      </c>
      <c r="E146" s="19" t="s">
        <v>727</v>
      </c>
      <c r="F146" s="13" t="s">
        <v>74</v>
      </c>
      <c r="G146" s="15">
        <v>177.64</v>
      </c>
      <c r="H146" s="40" t="s">
        <v>728</v>
      </c>
      <c r="I146" s="33">
        <f t="shared" si="13"/>
        <v>23.552608929206528</v>
      </c>
      <c r="J146" s="17">
        <f t="shared" si="14"/>
        <v>4183.885450184247</v>
      </c>
    </row>
    <row r="147" spans="2:10" x14ac:dyDescent="0.25">
      <c r="B147" s="12" t="s">
        <v>675</v>
      </c>
      <c r="C147" s="35" t="s">
        <v>64</v>
      </c>
      <c r="D147" s="18" t="s">
        <v>253</v>
      </c>
      <c r="E147" s="19" t="s">
        <v>705</v>
      </c>
      <c r="F147" s="13" t="s">
        <v>74</v>
      </c>
      <c r="G147" s="15">
        <v>65.569999999999993</v>
      </c>
      <c r="H147" s="40" t="s">
        <v>706</v>
      </c>
      <c r="I147" s="33">
        <f t="shared" si="13"/>
        <v>3.1438121129994374</v>
      </c>
      <c r="J147" s="17">
        <f t="shared" si="14"/>
        <v>206.1397602493731</v>
      </c>
    </row>
    <row r="148" spans="2:10" x14ac:dyDescent="0.25">
      <c r="B148" s="12" t="s">
        <v>676</v>
      </c>
      <c r="C148" s="35" t="s">
        <v>64</v>
      </c>
      <c r="D148" s="18" t="s">
        <v>409</v>
      </c>
      <c r="E148" s="19" t="s">
        <v>729</v>
      </c>
      <c r="F148" s="13" t="s">
        <v>74</v>
      </c>
      <c r="G148" s="15">
        <v>265.04999999999995</v>
      </c>
      <c r="H148" s="40" t="s">
        <v>730</v>
      </c>
      <c r="I148" s="33">
        <f t="shared" si="13"/>
        <v>19.291574329769276</v>
      </c>
      <c r="J148" s="17">
        <f t="shared" si="14"/>
        <v>5113.2317761053455</v>
      </c>
    </row>
    <row r="149" spans="2:10" x14ac:dyDescent="0.25">
      <c r="B149" s="12" t="s">
        <v>677</v>
      </c>
      <c r="C149" s="35" t="s">
        <v>64</v>
      </c>
      <c r="D149" s="18" t="s">
        <v>410</v>
      </c>
      <c r="E149" s="19" t="s">
        <v>731</v>
      </c>
      <c r="F149" s="13" t="s">
        <v>74</v>
      </c>
      <c r="G149" s="15">
        <v>133.4</v>
      </c>
      <c r="H149" s="40" t="s">
        <v>732</v>
      </c>
      <c r="I149" s="33">
        <f t="shared" si="13"/>
        <v>21.746865608103548</v>
      </c>
      <c r="J149" s="17">
        <f t="shared" si="14"/>
        <v>2901.0318721210133</v>
      </c>
    </row>
    <row r="150" spans="2:10" x14ac:dyDescent="0.25">
      <c r="B150" s="12" t="s">
        <v>678</v>
      </c>
      <c r="C150" s="35"/>
      <c r="D150" s="18"/>
      <c r="E150" s="14" t="s">
        <v>572</v>
      </c>
      <c r="F150" s="13"/>
      <c r="G150" s="15"/>
      <c r="H150" s="40"/>
      <c r="I150" s="33"/>
      <c r="J150" s="17"/>
    </row>
    <row r="151" spans="2:10" x14ac:dyDescent="0.25">
      <c r="B151" s="12" t="s">
        <v>679</v>
      </c>
      <c r="C151" s="35" t="s">
        <v>68</v>
      </c>
      <c r="D151" s="18" t="s">
        <v>573</v>
      </c>
      <c r="E151" s="19" t="s">
        <v>574</v>
      </c>
      <c r="F151" s="13" t="s">
        <v>74</v>
      </c>
      <c r="G151" s="15">
        <v>5.24</v>
      </c>
      <c r="H151" s="40">
        <v>106.82559999999999</v>
      </c>
      <c r="I151" s="33">
        <f t="shared" si="13"/>
        <v>138.77670052001352</v>
      </c>
      <c r="J151" s="17">
        <f t="shared" si="14"/>
        <v>727.18991072487086</v>
      </c>
    </row>
    <row r="152" spans="2:10" ht="33" x14ac:dyDescent="0.25">
      <c r="B152" s="12" t="s">
        <v>680</v>
      </c>
      <c r="C152" s="35" t="s">
        <v>64</v>
      </c>
      <c r="D152" s="18" t="s">
        <v>552</v>
      </c>
      <c r="E152" s="19" t="s">
        <v>805</v>
      </c>
      <c r="F152" s="13" t="s">
        <v>80</v>
      </c>
      <c r="G152" s="15">
        <v>26</v>
      </c>
      <c r="H152" s="40" t="s">
        <v>806</v>
      </c>
      <c r="I152" s="33">
        <f t="shared" si="13"/>
        <v>752.67019092132819</v>
      </c>
      <c r="J152" s="17">
        <f t="shared" si="14"/>
        <v>19569.424963954534</v>
      </c>
    </row>
    <row r="153" spans="2:10" x14ac:dyDescent="0.25">
      <c r="B153" s="12" t="s">
        <v>681</v>
      </c>
      <c r="C153" s="35" t="s">
        <v>64</v>
      </c>
      <c r="D153" s="18" t="s">
        <v>578</v>
      </c>
      <c r="E153" s="19" t="s">
        <v>807</v>
      </c>
      <c r="F153" s="13" t="s">
        <v>80</v>
      </c>
      <c r="G153" s="15">
        <v>75.400000000000006</v>
      </c>
      <c r="H153" s="40" t="s">
        <v>808</v>
      </c>
      <c r="I153" s="33">
        <f t="shared" si="13"/>
        <v>137.36640199527295</v>
      </c>
      <c r="J153" s="17">
        <f t="shared" si="14"/>
        <v>10357.426710443582</v>
      </c>
    </row>
    <row r="154" spans="2:10" x14ac:dyDescent="0.25">
      <c r="B154" s="12" t="s">
        <v>682</v>
      </c>
      <c r="C154" s="35"/>
      <c r="D154" s="18"/>
      <c r="E154" s="14" t="s">
        <v>304</v>
      </c>
      <c r="F154" s="13"/>
      <c r="G154" s="15"/>
      <c r="H154" s="40"/>
      <c r="I154" s="33"/>
      <c r="J154" s="17"/>
    </row>
    <row r="155" spans="2:10" ht="33" x14ac:dyDescent="0.25">
      <c r="B155" s="12" t="s">
        <v>683</v>
      </c>
      <c r="C155" s="35" t="s">
        <v>64</v>
      </c>
      <c r="D155" s="18" t="s">
        <v>388</v>
      </c>
      <c r="E155" s="19" t="s">
        <v>775</v>
      </c>
      <c r="F155" s="13" t="s">
        <v>74</v>
      </c>
      <c r="G155" s="15">
        <v>80</v>
      </c>
      <c r="H155" s="40" t="s">
        <v>776</v>
      </c>
      <c r="I155" s="33">
        <f t="shared" si="13"/>
        <v>39.778316900844125</v>
      </c>
      <c r="J155" s="17">
        <f t="shared" si="14"/>
        <v>3182.2653520675299</v>
      </c>
    </row>
    <row r="156" spans="2:10" ht="33" x14ac:dyDescent="0.25">
      <c r="B156" s="12" t="s">
        <v>684</v>
      </c>
      <c r="C156" s="35" t="s">
        <v>64</v>
      </c>
      <c r="D156" s="18" t="s">
        <v>389</v>
      </c>
      <c r="E156" s="19" t="s">
        <v>777</v>
      </c>
      <c r="F156" s="13" t="s">
        <v>74</v>
      </c>
      <c r="G156" s="15">
        <v>80</v>
      </c>
      <c r="H156" s="40" t="s">
        <v>778</v>
      </c>
      <c r="I156" s="33">
        <f t="shared" si="13"/>
        <v>59.173818903770403</v>
      </c>
      <c r="J156" s="17">
        <f t="shared" si="14"/>
        <v>4733.9055123016324</v>
      </c>
    </row>
    <row r="157" spans="2:10" x14ac:dyDescent="0.25">
      <c r="B157" s="86" t="s">
        <v>7</v>
      </c>
      <c r="C157" s="159"/>
      <c r="D157" s="93"/>
      <c r="E157" s="87" t="s">
        <v>20</v>
      </c>
      <c r="F157" s="94"/>
      <c r="G157" s="95"/>
      <c r="H157" s="96"/>
      <c r="I157" s="97"/>
      <c r="J157" s="92">
        <f>SUM(J158:J174)</f>
        <v>3282.9082612048178</v>
      </c>
    </row>
    <row r="158" spans="2:10" x14ac:dyDescent="0.25">
      <c r="B158" s="12" t="s">
        <v>22</v>
      </c>
      <c r="C158" s="35" t="s">
        <v>64</v>
      </c>
      <c r="D158" s="18" t="s">
        <v>153</v>
      </c>
      <c r="E158" s="19" t="s">
        <v>696</v>
      </c>
      <c r="F158" s="13" t="s">
        <v>80</v>
      </c>
      <c r="G158" s="15">
        <v>20</v>
      </c>
      <c r="H158" s="40" t="s">
        <v>697</v>
      </c>
      <c r="I158" s="33">
        <f t="shared" si="13"/>
        <v>0.55861124321890832</v>
      </c>
      <c r="J158" s="17">
        <f>I158*G158</f>
        <v>11.172224864378165</v>
      </c>
    </row>
    <row r="159" spans="2:10" x14ac:dyDescent="0.25">
      <c r="B159" s="12" t="s">
        <v>23</v>
      </c>
      <c r="C159" s="35" t="s">
        <v>64</v>
      </c>
      <c r="D159" s="18" t="s">
        <v>161</v>
      </c>
      <c r="E159" s="19" t="s">
        <v>809</v>
      </c>
      <c r="F159" s="13" t="s">
        <v>80</v>
      </c>
      <c r="G159" s="15">
        <v>21.05</v>
      </c>
      <c r="H159" s="40" t="s">
        <v>810</v>
      </c>
      <c r="I159" s="33">
        <f t="shared" si="13"/>
        <v>16.875255928868881</v>
      </c>
      <c r="J159" s="17">
        <f t="shared" ref="J159:J174" si="15">I159*G159</f>
        <v>355.22413730268994</v>
      </c>
    </row>
    <row r="160" spans="2:10" x14ac:dyDescent="0.25">
      <c r="B160" s="12" t="s">
        <v>24</v>
      </c>
      <c r="C160" s="35" t="s">
        <v>64</v>
      </c>
      <c r="D160" s="18" t="s">
        <v>154</v>
      </c>
      <c r="E160" s="19" t="s">
        <v>811</v>
      </c>
      <c r="F160" s="13" t="s">
        <v>90</v>
      </c>
      <c r="G160" s="15">
        <v>2</v>
      </c>
      <c r="H160" s="40" t="s">
        <v>812</v>
      </c>
      <c r="I160" s="33">
        <f t="shared" si="13"/>
        <v>6.4565066948790104</v>
      </c>
      <c r="J160" s="17">
        <f t="shared" si="15"/>
        <v>12.913013389758021</v>
      </c>
    </row>
    <row r="161" spans="1:10" ht="33" x14ac:dyDescent="0.25">
      <c r="B161" s="12" t="s">
        <v>25</v>
      </c>
      <c r="C161" s="35" t="s">
        <v>64</v>
      </c>
      <c r="D161" s="18" t="s">
        <v>157</v>
      </c>
      <c r="E161" s="19" t="s">
        <v>813</v>
      </c>
      <c r="F161" s="13" t="s">
        <v>90</v>
      </c>
      <c r="G161" s="15">
        <v>2</v>
      </c>
      <c r="H161" s="40" t="s">
        <v>814</v>
      </c>
      <c r="I161" s="33">
        <f t="shared" si="13"/>
        <v>42.727264626674177</v>
      </c>
      <c r="J161" s="17">
        <f t="shared" si="15"/>
        <v>85.454529253348355</v>
      </c>
    </row>
    <row r="162" spans="1:10" x14ac:dyDescent="0.25">
      <c r="B162" s="12" t="s">
        <v>47</v>
      </c>
      <c r="C162" s="35" t="s">
        <v>64</v>
      </c>
      <c r="D162" s="18" t="s">
        <v>156</v>
      </c>
      <c r="E162" s="19" t="s">
        <v>815</v>
      </c>
      <c r="F162" s="13" t="s">
        <v>80</v>
      </c>
      <c r="G162" s="15">
        <v>12.35</v>
      </c>
      <c r="H162" s="40" t="s">
        <v>816</v>
      </c>
      <c r="I162" s="33">
        <f t="shared" si="13"/>
        <v>34.244168305233543</v>
      </c>
      <c r="J162" s="17">
        <f t="shared" si="15"/>
        <v>422.91547856963427</v>
      </c>
    </row>
    <row r="163" spans="1:10" x14ac:dyDescent="0.25">
      <c r="B163" s="12" t="s">
        <v>313</v>
      </c>
      <c r="C163" s="35" t="s">
        <v>64</v>
      </c>
      <c r="D163" s="18" t="s">
        <v>155</v>
      </c>
      <c r="E163" s="19" t="s">
        <v>817</v>
      </c>
      <c r="F163" s="13" t="s">
        <v>90</v>
      </c>
      <c r="G163" s="15">
        <v>2</v>
      </c>
      <c r="H163" s="40" t="s">
        <v>818</v>
      </c>
      <c r="I163" s="33">
        <f t="shared" si="13"/>
        <v>78.790167212155325</v>
      </c>
      <c r="J163" s="17">
        <f t="shared" si="15"/>
        <v>157.58033442431065</v>
      </c>
    </row>
    <row r="164" spans="1:10" x14ac:dyDescent="0.25">
      <c r="B164" s="12" t="s">
        <v>314</v>
      </c>
      <c r="C164" s="35" t="s">
        <v>64</v>
      </c>
      <c r="D164" s="18" t="s">
        <v>158</v>
      </c>
      <c r="E164" s="19" t="s">
        <v>819</v>
      </c>
      <c r="F164" s="13" t="s">
        <v>90</v>
      </c>
      <c r="G164" s="15">
        <v>7</v>
      </c>
      <c r="H164" s="40" t="s">
        <v>820</v>
      </c>
      <c r="I164" s="33">
        <f t="shared" si="13"/>
        <v>34.075285836353409</v>
      </c>
      <c r="J164" s="17">
        <f t="shared" si="15"/>
        <v>238.52700085447387</v>
      </c>
    </row>
    <row r="165" spans="1:10" x14ac:dyDescent="0.25">
      <c r="B165" s="12" t="s">
        <v>315</v>
      </c>
      <c r="C165" s="35" t="s">
        <v>64</v>
      </c>
      <c r="D165" s="18" t="s">
        <v>160</v>
      </c>
      <c r="E165" s="19" t="s">
        <v>821</v>
      </c>
      <c r="F165" s="13" t="s">
        <v>90</v>
      </c>
      <c r="G165" s="15">
        <v>1</v>
      </c>
      <c r="H165" s="40" t="s">
        <v>822</v>
      </c>
      <c r="I165" s="33">
        <f t="shared" si="13"/>
        <v>22.578286993359598</v>
      </c>
      <c r="J165" s="17">
        <f t="shared" si="15"/>
        <v>22.578286993359598</v>
      </c>
    </row>
    <row r="166" spans="1:10" x14ac:dyDescent="0.25">
      <c r="B166" s="12" t="s">
        <v>316</v>
      </c>
      <c r="C166" s="35" t="s">
        <v>64</v>
      </c>
      <c r="D166" s="18" t="s">
        <v>159</v>
      </c>
      <c r="E166" s="19" t="s">
        <v>823</v>
      </c>
      <c r="F166" s="13" t="s">
        <v>90</v>
      </c>
      <c r="G166" s="15">
        <v>7</v>
      </c>
      <c r="H166" s="40" t="s">
        <v>824</v>
      </c>
      <c r="I166" s="33">
        <f t="shared" si="13"/>
        <v>14.861657261451887</v>
      </c>
      <c r="J166" s="17">
        <f t="shared" si="15"/>
        <v>104.03160083016321</v>
      </c>
    </row>
    <row r="167" spans="1:10" x14ac:dyDescent="0.25">
      <c r="B167" s="12" t="s">
        <v>317</v>
      </c>
      <c r="C167" s="35" t="s">
        <v>64</v>
      </c>
      <c r="D167" s="18" t="s">
        <v>162</v>
      </c>
      <c r="E167" s="19" t="s">
        <v>825</v>
      </c>
      <c r="F167" s="13" t="s">
        <v>80</v>
      </c>
      <c r="G167" s="15">
        <v>39.299999999999997</v>
      </c>
      <c r="H167" s="40" t="s">
        <v>826</v>
      </c>
      <c r="I167" s="33">
        <f t="shared" si="13"/>
        <v>15.874952074732699</v>
      </c>
      <c r="J167" s="17">
        <f t="shared" si="15"/>
        <v>623.88561653699503</v>
      </c>
    </row>
    <row r="168" spans="1:10" x14ac:dyDescent="0.25">
      <c r="B168" s="12" t="s">
        <v>318</v>
      </c>
      <c r="C168" s="35" t="s">
        <v>64</v>
      </c>
      <c r="D168" s="18" t="s">
        <v>163</v>
      </c>
      <c r="E168" s="19" t="s">
        <v>827</v>
      </c>
      <c r="F168" s="13" t="s">
        <v>90</v>
      </c>
      <c r="G168" s="15">
        <v>9</v>
      </c>
      <c r="H168" s="40" t="s">
        <v>828</v>
      </c>
      <c r="I168" s="33">
        <f t="shared" si="13"/>
        <v>11.782799944175579</v>
      </c>
      <c r="J168" s="17">
        <f t="shared" si="15"/>
        <v>106.04519949758021</v>
      </c>
    </row>
    <row r="169" spans="1:10" x14ac:dyDescent="0.25">
      <c r="B169" s="12" t="s">
        <v>319</v>
      </c>
      <c r="C169" s="35" t="s">
        <v>64</v>
      </c>
      <c r="D169" s="18" t="s">
        <v>166</v>
      </c>
      <c r="E169" s="19" t="s">
        <v>829</v>
      </c>
      <c r="F169" s="13" t="s">
        <v>90</v>
      </c>
      <c r="G169" s="15">
        <v>2</v>
      </c>
      <c r="H169" s="40" t="s">
        <v>830</v>
      </c>
      <c r="I169" s="33">
        <f t="shared" si="13"/>
        <v>16.420572358806982</v>
      </c>
      <c r="J169" s="17">
        <f t="shared" si="15"/>
        <v>32.841144717613965</v>
      </c>
    </row>
    <row r="170" spans="1:10" x14ac:dyDescent="0.25">
      <c r="B170" s="12" t="s">
        <v>320</v>
      </c>
      <c r="C170" s="35" t="s">
        <v>64</v>
      </c>
      <c r="D170" s="18" t="s">
        <v>164</v>
      </c>
      <c r="E170" s="19" t="s">
        <v>831</v>
      </c>
      <c r="F170" s="13" t="s">
        <v>90</v>
      </c>
      <c r="G170" s="15">
        <v>7</v>
      </c>
      <c r="H170" s="40" t="s">
        <v>832</v>
      </c>
      <c r="I170" s="33">
        <f t="shared" si="13"/>
        <v>21.668919853235792</v>
      </c>
      <c r="J170" s="17">
        <f t="shared" si="15"/>
        <v>151.68243897265054</v>
      </c>
    </row>
    <row r="171" spans="1:10" x14ac:dyDescent="0.25">
      <c r="B171" s="12" t="s">
        <v>321</v>
      </c>
      <c r="C171" s="35" t="s">
        <v>64</v>
      </c>
      <c r="D171" s="18" t="s">
        <v>165</v>
      </c>
      <c r="E171" s="19" t="s">
        <v>833</v>
      </c>
      <c r="F171" s="13" t="s">
        <v>90</v>
      </c>
      <c r="G171" s="15">
        <v>2</v>
      </c>
      <c r="H171" s="40" t="s">
        <v>834</v>
      </c>
      <c r="I171" s="33">
        <f t="shared" si="13"/>
        <v>18.044442251885204</v>
      </c>
      <c r="J171" s="17">
        <f t="shared" si="15"/>
        <v>36.088884503770409</v>
      </c>
    </row>
    <row r="172" spans="1:10" ht="33" x14ac:dyDescent="0.25">
      <c r="B172" s="12" t="s">
        <v>322</v>
      </c>
      <c r="C172" s="35" t="s">
        <v>64</v>
      </c>
      <c r="D172" s="18" t="s">
        <v>167</v>
      </c>
      <c r="E172" s="19" t="s">
        <v>835</v>
      </c>
      <c r="F172" s="13" t="s">
        <v>90</v>
      </c>
      <c r="G172" s="15">
        <v>2</v>
      </c>
      <c r="H172" s="40" t="s">
        <v>836</v>
      </c>
      <c r="I172" s="33">
        <f t="shared" si="13"/>
        <v>31.308211538548122</v>
      </c>
      <c r="J172" s="17">
        <f t="shared" si="15"/>
        <v>62.616423077096243</v>
      </c>
    </row>
    <row r="173" spans="1:10" ht="33" x14ac:dyDescent="0.25">
      <c r="B173" s="12" t="s">
        <v>323</v>
      </c>
      <c r="C173" s="35" t="s">
        <v>64</v>
      </c>
      <c r="D173" s="18" t="s">
        <v>176</v>
      </c>
      <c r="E173" s="19" t="s">
        <v>837</v>
      </c>
      <c r="F173" s="13" t="s">
        <v>90</v>
      </c>
      <c r="G173" s="15">
        <v>14</v>
      </c>
      <c r="H173" s="40" t="s">
        <v>838</v>
      </c>
      <c r="I173" s="33">
        <f t="shared" si="13"/>
        <v>8.3921596074282512</v>
      </c>
      <c r="J173" s="17">
        <f t="shared" si="15"/>
        <v>117.49023450399551</v>
      </c>
    </row>
    <row r="174" spans="1:10" x14ac:dyDescent="0.25">
      <c r="B174" s="12" t="s">
        <v>324</v>
      </c>
      <c r="C174" s="35" t="s">
        <v>64</v>
      </c>
      <c r="D174" s="18" t="s">
        <v>175</v>
      </c>
      <c r="E174" s="19" t="s">
        <v>839</v>
      </c>
      <c r="F174" s="13" t="s">
        <v>90</v>
      </c>
      <c r="G174" s="15">
        <v>7</v>
      </c>
      <c r="H174" s="40" t="s">
        <v>840</v>
      </c>
      <c r="I174" s="33">
        <f t="shared" si="13"/>
        <v>105.98024470185707</v>
      </c>
      <c r="J174" s="17">
        <f t="shared" si="15"/>
        <v>741.86171291299956</v>
      </c>
    </row>
    <row r="175" spans="1:10" x14ac:dyDescent="0.25">
      <c r="B175" s="86" t="s">
        <v>8</v>
      </c>
      <c r="C175" s="159"/>
      <c r="D175" s="93"/>
      <c r="E175" s="87" t="s">
        <v>19</v>
      </c>
      <c r="F175" s="94"/>
      <c r="G175" s="95"/>
      <c r="H175" s="96"/>
      <c r="I175" s="97"/>
      <c r="J175" s="92">
        <f>SUM(J176:J197)</f>
        <v>4318.9729781263704</v>
      </c>
    </row>
    <row r="176" spans="1:10" x14ac:dyDescent="0.25">
      <c r="A176" s="37"/>
      <c r="B176" s="12" t="s">
        <v>15</v>
      </c>
      <c r="C176" s="35" t="s">
        <v>64</v>
      </c>
      <c r="D176" s="18" t="s">
        <v>88</v>
      </c>
      <c r="E176" s="19" t="s">
        <v>841</v>
      </c>
      <c r="F176" s="13" t="s">
        <v>80</v>
      </c>
      <c r="G176" s="15">
        <v>5</v>
      </c>
      <c r="H176" s="40" t="s">
        <v>842</v>
      </c>
      <c r="I176" s="33">
        <f t="shared" si="13"/>
        <v>25.189469781429381</v>
      </c>
      <c r="J176" s="17">
        <f>I176*G176</f>
        <v>125.9473489071469</v>
      </c>
    </row>
    <row r="177" spans="1:10" ht="33" x14ac:dyDescent="0.25">
      <c r="A177" s="37"/>
      <c r="B177" s="12" t="s">
        <v>16</v>
      </c>
      <c r="C177" s="35" t="s">
        <v>64</v>
      </c>
      <c r="D177" s="18" t="s">
        <v>87</v>
      </c>
      <c r="E177" s="19" t="s">
        <v>843</v>
      </c>
      <c r="F177" s="13" t="s">
        <v>90</v>
      </c>
      <c r="G177" s="15">
        <v>2</v>
      </c>
      <c r="H177" s="40" t="s">
        <v>844</v>
      </c>
      <c r="I177" s="33">
        <f t="shared" si="13"/>
        <v>15.173440280922906</v>
      </c>
      <c r="J177" s="17">
        <f t="shared" ref="J177:J197" si="16">I177*G177</f>
        <v>30.346880561845811</v>
      </c>
    </row>
    <row r="178" spans="1:10" x14ac:dyDescent="0.25">
      <c r="A178" s="37"/>
      <c r="B178" s="12" t="s">
        <v>17</v>
      </c>
      <c r="C178" s="35" t="s">
        <v>65</v>
      </c>
      <c r="D178" s="18">
        <v>39319</v>
      </c>
      <c r="E178" s="19" t="s">
        <v>89</v>
      </c>
      <c r="F178" s="13" t="s">
        <v>90</v>
      </c>
      <c r="G178" s="15">
        <v>1</v>
      </c>
      <c r="H178" s="40">
        <v>7.44</v>
      </c>
      <c r="I178" s="33">
        <f t="shared" si="13"/>
        <v>9.6652736036015767</v>
      </c>
      <c r="J178" s="17">
        <f t="shared" si="16"/>
        <v>9.6652736036015767</v>
      </c>
    </row>
    <row r="179" spans="1:10" x14ac:dyDescent="0.25">
      <c r="A179" s="37"/>
      <c r="B179" s="12" t="s">
        <v>18</v>
      </c>
      <c r="C179" s="35" t="s">
        <v>64</v>
      </c>
      <c r="D179" s="18" t="s">
        <v>91</v>
      </c>
      <c r="E179" s="19" t="s">
        <v>845</v>
      </c>
      <c r="F179" s="13" t="s">
        <v>80</v>
      </c>
      <c r="G179" s="15">
        <v>15.45</v>
      </c>
      <c r="H179" s="40" t="s">
        <v>846</v>
      </c>
      <c r="I179" s="33">
        <f t="shared" si="13"/>
        <v>36.634504787844683</v>
      </c>
      <c r="J179" s="17">
        <f t="shared" si="16"/>
        <v>566.00309897220029</v>
      </c>
    </row>
    <row r="180" spans="1:10" ht="33" x14ac:dyDescent="0.25">
      <c r="A180" s="37"/>
      <c r="B180" s="12" t="s">
        <v>116</v>
      </c>
      <c r="C180" s="35" t="s">
        <v>64</v>
      </c>
      <c r="D180" s="18" t="s">
        <v>94</v>
      </c>
      <c r="E180" s="19" t="s">
        <v>847</v>
      </c>
      <c r="F180" s="13" t="s">
        <v>90</v>
      </c>
      <c r="G180" s="15">
        <v>12</v>
      </c>
      <c r="H180" s="40" t="s">
        <v>848</v>
      </c>
      <c r="I180" s="33">
        <f t="shared" si="13"/>
        <v>30.009115624085542</v>
      </c>
      <c r="J180" s="17">
        <f t="shared" si="16"/>
        <v>360.10938748902652</v>
      </c>
    </row>
    <row r="181" spans="1:10" ht="33" x14ac:dyDescent="0.25">
      <c r="A181" s="37"/>
      <c r="B181" s="12" t="s">
        <v>117</v>
      </c>
      <c r="C181" s="35" t="s">
        <v>64</v>
      </c>
      <c r="D181" s="18" t="s">
        <v>96</v>
      </c>
      <c r="E181" s="19" t="s">
        <v>849</v>
      </c>
      <c r="F181" s="13" t="s">
        <v>90</v>
      </c>
      <c r="G181" s="15">
        <v>6</v>
      </c>
      <c r="H181" s="40" t="s">
        <v>850</v>
      </c>
      <c r="I181" s="33">
        <f t="shared" si="13"/>
        <v>13.081895858638156</v>
      </c>
      <c r="J181" s="17">
        <f t="shared" si="16"/>
        <v>78.491375151828933</v>
      </c>
    </row>
    <row r="182" spans="1:10" ht="33" x14ac:dyDescent="0.25">
      <c r="A182" s="37"/>
      <c r="B182" s="12" t="s">
        <v>118</v>
      </c>
      <c r="C182" s="35" t="s">
        <v>64</v>
      </c>
      <c r="D182" s="18" t="s">
        <v>97</v>
      </c>
      <c r="E182" s="19" t="s">
        <v>851</v>
      </c>
      <c r="F182" s="13" t="s">
        <v>90</v>
      </c>
      <c r="G182" s="15">
        <v>2</v>
      </c>
      <c r="H182" s="40" t="s">
        <v>852</v>
      </c>
      <c r="I182" s="33">
        <f t="shared" si="13"/>
        <v>25.150496903995499</v>
      </c>
      <c r="J182" s="17">
        <f t="shared" si="16"/>
        <v>50.300993807990999</v>
      </c>
    </row>
    <row r="183" spans="1:10" x14ac:dyDescent="0.25">
      <c r="A183" s="37"/>
      <c r="B183" s="12" t="s">
        <v>119</v>
      </c>
      <c r="C183" s="35" t="s">
        <v>64</v>
      </c>
      <c r="D183" s="18" t="s">
        <v>98</v>
      </c>
      <c r="E183" s="19" t="s">
        <v>853</v>
      </c>
      <c r="F183" s="13" t="s">
        <v>90</v>
      </c>
      <c r="G183" s="15">
        <v>1</v>
      </c>
      <c r="H183" s="40" t="s">
        <v>854</v>
      </c>
      <c r="I183" s="33">
        <f t="shared" si="13"/>
        <v>22.669223707371977</v>
      </c>
      <c r="J183" s="17">
        <f t="shared" si="16"/>
        <v>22.669223707371977</v>
      </c>
    </row>
    <row r="184" spans="1:10" x14ac:dyDescent="0.25">
      <c r="A184" s="37"/>
      <c r="B184" s="12" t="s">
        <v>120</v>
      </c>
      <c r="C184" s="35" t="s">
        <v>64</v>
      </c>
      <c r="D184" s="18" t="s">
        <v>99</v>
      </c>
      <c r="E184" s="64" t="s">
        <v>100</v>
      </c>
      <c r="F184" s="13" t="s">
        <v>90</v>
      </c>
      <c r="G184" s="15">
        <v>1</v>
      </c>
      <c r="H184" s="40" t="s">
        <v>855</v>
      </c>
      <c r="I184" s="33">
        <f t="shared" si="13"/>
        <v>16.914228806302759</v>
      </c>
      <c r="J184" s="17">
        <f t="shared" si="16"/>
        <v>16.914228806302759</v>
      </c>
    </row>
    <row r="185" spans="1:10" x14ac:dyDescent="0.25">
      <c r="A185" s="37"/>
      <c r="B185" s="12" t="s">
        <v>121</v>
      </c>
      <c r="C185" s="35" t="s">
        <v>64</v>
      </c>
      <c r="D185" s="18" t="s">
        <v>101</v>
      </c>
      <c r="E185" s="19" t="s">
        <v>856</v>
      </c>
      <c r="F185" s="13" t="s">
        <v>90</v>
      </c>
      <c r="G185" s="15">
        <v>1</v>
      </c>
      <c r="H185" s="40" t="s">
        <v>857</v>
      </c>
      <c r="I185" s="33">
        <f t="shared" si="13"/>
        <v>62.421558689926847</v>
      </c>
      <c r="J185" s="17">
        <f t="shared" si="16"/>
        <v>62.421558689926847</v>
      </c>
    </row>
    <row r="186" spans="1:10" x14ac:dyDescent="0.25">
      <c r="A186" s="37"/>
      <c r="B186" s="12" t="s">
        <v>122</v>
      </c>
      <c r="C186" s="35" t="s">
        <v>64</v>
      </c>
      <c r="D186" s="18" t="s">
        <v>102</v>
      </c>
      <c r="E186" s="19" t="s">
        <v>858</v>
      </c>
      <c r="F186" s="13" t="s">
        <v>80</v>
      </c>
      <c r="G186" s="15">
        <v>2.4</v>
      </c>
      <c r="H186" s="40" t="s">
        <v>859</v>
      </c>
      <c r="I186" s="33">
        <f t="shared" si="13"/>
        <v>41.85687036398425</v>
      </c>
      <c r="J186" s="17">
        <f t="shared" si="16"/>
        <v>100.45648887356219</v>
      </c>
    </row>
    <row r="187" spans="1:10" ht="33" x14ac:dyDescent="0.25">
      <c r="A187" s="37"/>
      <c r="B187" s="12" t="s">
        <v>123</v>
      </c>
      <c r="C187" s="35" t="s">
        <v>64</v>
      </c>
      <c r="D187" s="18" t="s">
        <v>103</v>
      </c>
      <c r="E187" s="19" t="s">
        <v>860</v>
      </c>
      <c r="F187" s="13" t="s">
        <v>90</v>
      </c>
      <c r="G187" s="15">
        <v>1</v>
      </c>
      <c r="H187" s="40" t="s">
        <v>861</v>
      </c>
      <c r="I187" s="33">
        <f t="shared" si="13"/>
        <v>30.035097542374793</v>
      </c>
      <c r="J187" s="17">
        <f t="shared" si="16"/>
        <v>30.035097542374793</v>
      </c>
    </row>
    <row r="188" spans="1:10" ht="33" x14ac:dyDescent="0.25">
      <c r="A188" s="37"/>
      <c r="B188" s="12" t="s">
        <v>124</v>
      </c>
      <c r="C188" s="35" t="s">
        <v>64</v>
      </c>
      <c r="D188" s="18" t="s">
        <v>104</v>
      </c>
      <c r="E188" s="19" t="s">
        <v>862</v>
      </c>
      <c r="F188" s="13" t="s">
        <v>90</v>
      </c>
      <c r="G188" s="15">
        <v>1</v>
      </c>
      <c r="H188" s="40" t="s">
        <v>863</v>
      </c>
      <c r="I188" s="33">
        <f t="shared" ref="I188:I197" si="17">H188*(1+$G$7)</f>
        <v>51.119424234102425</v>
      </c>
      <c r="J188" s="17">
        <f t="shared" si="16"/>
        <v>51.119424234102425</v>
      </c>
    </row>
    <row r="189" spans="1:10" x14ac:dyDescent="0.25">
      <c r="A189" s="37"/>
      <c r="B189" s="12" t="s">
        <v>125</v>
      </c>
      <c r="C189" s="35" t="s">
        <v>64</v>
      </c>
      <c r="D189" s="18" t="s">
        <v>105</v>
      </c>
      <c r="E189" s="64" t="s">
        <v>106</v>
      </c>
      <c r="F189" s="13" t="s">
        <v>90</v>
      </c>
      <c r="G189" s="15">
        <v>5</v>
      </c>
      <c r="H189" s="40" t="s">
        <v>864</v>
      </c>
      <c r="I189" s="33">
        <f t="shared" si="17"/>
        <v>22.968015767698372</v>
      </c>
      <c r="J189" s="17">
        <f t="shared" si="16"/>
        <v>114.84007883849186</v>
      </c>
    </row>
    <row r="190" spans="1:10" x14ac:dyDescent="0.25">
      <c r="A190" s="37"/>
      <c r="B190" s="12" t="s">
        <v>126</v>
      </c>
      <c r="C190" s="35" t="s">
        <v>64</v>
      </c>
      <c r="D190" s="18" t="s">
        <v>107</v>
      </c>
      <c r="E190" s="19" t="s">
        <v>865</v>
      </c>
      <c r="F190" s="13" t="s">
        <v>80</v>
      </c>
      <c r="G190" s="15">
        <v>13.9</v>
      </c>
      <c r="H190" s="40" t="s">
        <v>866</v>
      </c>
      <c r="I190" s="33">
        <f t="shared" si="17"/>
        <v>48.053557875970746</v>
      </c>
      <c r="J190" s="17">
        <f t="shared" si="16"/>
        <v>667.94445447599344</v>
      </c>
    </row>
    <row r="191" spans="1:10" ht="33" x14ac:dyDescent="0.25">
      <c r="A191" s="37"/>
      <c r="B191" s="12" t="s">
        <v>127</v>
      </c>
      <c r="C191" s="35" t="s">
        <v>64</v>
      </c>
      <c r="D191" s="18" t="s">
        <v>108</v>
      </c>
      <c r="E191" s="19" t="s">
        <v>867</v>
      </c>
      <c r="F191" s="13" t="s">
        <v>90</v>
      </c>
      <c r="G191" s="15">
        <v>2</v>
      </c>
      <c r="H191" s="40" t="s">
        <v>868</v>
      </c>
      <c r="I191" s="33">
        <f t="shared" si="17"/>
        <v>89.377798915025338</v>
      </c>
      <c r="J191" s="17">
        <f t="shared" si="16"/>
        <v>178.75559783005068</v>
      </c>
    </row>
    <row r="192" spans="1:10" ht="33" x14ac:dyDescent="0.25">
      <c r="A192" s="37"/>
      <c r="B192" s="12" t="s">
        <v>128</v>
      </c>
      <c r="C192" s="35" t="s">
        <v>64</v>
      </c>
      <c r="D192" s="18" t="s">
        <v>109</v>
      </c>
      <c r="E192" s="19" t="s">
        <v>869</v>
      </c>
      <c r="F192" s="13" t="s">
        <v>90</v>
      </c>
      <c r="G192" s="15">
        <v>1</v>
      </c>
      <c r="H192" s="40" t="s">
        <v>870</v>
      </c>
      <c r="I192" s="33">
        <f t="shared" si="17"/>
        <v>35.816074361733264</v>
      </c>
      <c r="J192" s="17">
        <f t="shared" si="16"/>
        <v>35.816074361733264</v>
      </c>
    </row>
    <row r="193" spans="1:10" ht="33" x14ac:dyDescent="0.25">
      <c r="A193" s="37"/>
      <c r="B193" s="12" t="s">
        <v>129</v>
      </c>
      <c r="C193" s="35" t="s">
        <v>64</v>
      </c>
      <c r="D193" s="18" t="s">
        <v>110</v>
      </c>
      <c r="E193" s="19" t="s">
        <v>871</v>
      </c>
      <c r="F193" s="13" t="s">
        <v>90</v>
      </c>
      <c r="G193" s="15">
        <v>1</v>
      </c>
      <c r="H193" s="40" t="s">
        <v>872</v>
      </c>
      <c r="I193" s="33">
        <f t="shared" si="17"/>
        <v>56.913392012605527</v>
      </c>
      <c r="J193" s="17">
        <f t="shared" si="16"/>
        <v>56.913392012605527</v>
      </c>
    </row>
    <row r="194" spans="1:10" ht="33" x14ac:dyDescent="0.25">
      <c r="A194" s="37"/>
      <c r="B194" s="12" t="s">
        <v>130</v>
      </c>
      <c r="C194" s="35" t="s">
        <v>64</v>
      </c>
      <c r="D194" s="18" t="s">
        <v>111</v>
      </c>
      <c r="E194" s="19" t="s">
        <v>873</v>
      </c>
      <c r="F194" s="13" t="s">
        <v>90</v>
      </c>
      <c r="G194" s="15">
        <v>2</v>
      </c>
      <c r="H194" s="40" t="s">
        <v>874</v>
      </c>
      <c r="I194" s="33">
        <f t="shared" si="17"/>
        <v>64.876849968261126</v>
      </c>
      <c r="J194" s="17">
        <f t="shared" si="16"/>
        <v>129.75369993652225</v>
      </c>
    </row>
    <row r="195" spans="1:10" x14ac:dyDescent="0.25">
      <c r="B195" s="12" t="s">
        <v>131</v>
      </c>
      <c r="C195" s="35" t="s">
        <v>64</v>
      </c>
      <c r="D195" s="18" t="s">
        <v>112</v>
      </c>
      <c r="E195" s="64" t="s">
        <v>113</v>
      </c>
      <c r="F195" s="13" t="s">
        <v>90</v>
      </c>
      <c r="G195" s="15">
        <v>4</v>
      </c>
      <c r="H195" s="40" t="s">
        <v>875</v>
      </c>
      <c r="I195" s="33">
        <f t="shared" si="17"/>
        <v>46.793434838942048</v>
      </c>
      <c r="J195" s="17">
        <f t="shared" si="16"/>
        <v>187.17373935576819</v>
      </c>
    </row>
    <row r="196" spans="1:10" ht="33" x14ac:dyDescent="0.25">
      <c r="B196" s="12" t="s">
        <v>132</v>
      </c>
      <c r="C196" s="35" t="s">
        <v>64</v>
      </c>
      <c r="D196" s="18" t="s">
        <v>114</v>
      </c>
      <c r="E196" s="19" t="s">
        <v>876</v>
      </c>
      <c r="F196" s="13" t="s">
        <v>90</v>
      </c>
      <c r="G196" s="15">
        <v>1</v>
      </c>
      <c r="H196" s="40" t="s">
        <v>877</v>
      </c>
      <c r="I196" s="33">
        <f t="shared" si="17"/>
        <v>877.60424501519424</v>
      </c>
      <c r="J196" s="17">
        <f t="shared" si="16"/>
        <v>877.60424501519424</v>
      </c>
    </row>
    <row r="197" spans="1:10" x14ac:dyDescent="0.25">
      <c r="B197" s="12" t="s">
        <v>133</v>
      </c>
      <c r="C197" s="35" t="s">
        <v>64</v>
      </c>
      <c r="D197" s="18" t="s">
        <v>115</v>
      </c>
      <c r="E197" s="19" t="s">
        <v>878</v>
      </c>
      <c r="F197" s="13" t="s">
        <v>90</v>
      </c>
      <c r="G197" s="15">
        <v>1</v>
      </c>
      <c r="H197" s="40" t="s">
        <v>879</v>
      </c>
      <c r="I197" s="33">
        <f t="shared" si="17"/>
        <v>565.69131595272938</v>
      </c>
      <c r="J197" s="17">
        <f t="shared" si="16"/>
        <v>565.69131595272938</v>
      </c>
    </row>
    <row r="198" spans="1:10" x14ac:dyDescent="0.25">
      <c r="B198" s="86" t="s">
        <v>9</v>
      </c>
      <c r="C198" s="159"/>
      <c r="D198" s="93"/>
      <c r="E198" s="87" t="s">
        <v>174</v>
      </c>
      <c r="F198" s="94"/>
      <c r="G198" s="95"/>
      <c r="H198" s="96"/>
      <c r="I198" s="97"/>
      <c r="J198" s="92">
        <f>SUM(J199:J221)</f>
        <v>7527.9292950332683</v>
      </c>
    </row>
    <row r="199" spans="1:10" x14ac:dyDescent="0.25">
      <c r="B199" s="41" t="s">
        <v>529</v>
      </c>
      <c r="C199" s="42"/>
      <c r="D199" s="29"/>
      <c r="E199" s="14" t="s">
        <v>135</v>
      </c>
      <c r="F199" s="21"/>
      <c r="G199" s="30"/>
      <c r="H199" s="43"/>
      <c r="I199" s="34"/>
      <c r="J199" s="22"/>
    </row>
    <row r="200" spans="1:10" x14ac:dyDescent="0.25">
      <c r="B200" s="12" t="s">
        <v>530</v>
      </c>
      <c r="C200" s="35" t="s">
        <v>64</v>
      </c>
      <c r="D200" s="18" t="s">
        <v>134</v>
      </c>
      <c r="E200" s="19" t="s">
        <v>880</v>
      </c>
      <c r="F200" s="13" t="s">
        <v>90</v>
      </c>
      <c r="G200" s="15">
        <v>1</v>
      </c>
      <c r="H200" s="40" t="s">
        <v>881</v>
      </c>
      <c r="I200" s="33">
        <f t="shared" ref="I200:I263" si="18">H200*(1+$G$7)</f>
        <v>580.65690088733834</v>
      </c>
      <c r="J200" s="17">
        <f>I200*G200</f>
        <v>580.65690088733834</v>
      </c>
    </row>
    <row r="201" spans="1:10" ht="33" x14ac:dyDescent="0.25">
      <c r="B201" s="12" t="s">
        <v>531</v>
      </c>
      <c r="C201" s="35" t="s">
        <v>64</v>
      </c>
      <c r="D201" s="18" t="s">
        <v>136</v>
      </c>
      <c r="E201" s="19" t="s">
        <v>882</v>
      </c>
      <c r="F201" s="13" t="s">
        <v>90</v>
      </c>
      <c r="G201" s="15">
        <v>1</v>
      </c>
      <c r="H201" s="40" t="s">
        <v>883</v>
      </c>
      <c r="I201" s="33">
        <f t="shared" si="18"/>
        <v>865.47068917411389</v>
      </c>
      <c r="J201" s="17">
        <f t="shared" ref="J201:J221" si="19">I201*G201</f>
        <v>865.47068917411389</v>
      </c>
    </row>
    <row r="202" spans="1:10" x14ac:dyDescent="0.25">
      <c r="B202" s="12" t="s">
        <v>532</v>
      </c>
      <c r="C202" s="35" t="s">
        <v>64</v>
      </c>
      <c r="D202" s="18" t="s">
        <v>137</v>
      </c>
      <c r="E202" s="19" t="s">
        <v>884</v>
      </c>
      <c r="F202" s="13" t="s">
        <v>90</v>
      </c>
      <c r="G202" s="15">
        <v>1</v>
      </c>
      <c r="H202" s="40" t="s">
        <v>885</v>
      </c>
      <c r="I202" s="33">
        <f t="shared" si="18"/>
        <v>13.341715041530671</v>
      </c>
      <c r="J202" s="17">
        <f t="shared" si="19"/>
        <v>13.341715041530671</v>
      </c>
    </row>
    <row r="203" spans="1:10" x14ac:dyDescent="0.25">
      <c r="B203" s="12" t="s">
        <v>533</v>
      </c>
      <c r="C203" s="35" t="s">
        <v>64</v>
      </c>
      <c r="D203" s="18" t="s">
        <v>138</v>
      </c>
      <c r="E203" s="19" t="s">
        <v>886</v>
      </c>
      <c r="F203" s="13" t="s">
        <v>90</v>
      </c>
      <c r="G203" s="15">
        <v>1</v>
      </c>
      <c r="H203" s="40" t="s">
        <v>887</v>
      </c>
      <c r="I203" s="33">
        <f t="shared" si="18"/>
        <v>74.90587042791222</v>
      </c>
      <c r="J203" s="17">
        <f t="shared" si="19"/>
        <v>74.90587042791222</v>
      </c>
    </row>
    <row r="204" spans="1:10" x14ac:dyDescent="0.25">
      <c r="B204" s="12" t="s">
        <v>534</v>
      </c>
      <c r="C204" s="35" t="s">
        <v>68</v>
      </c>
      <c r="D204" s="18" t="s">
        <v>144</v>
      </c>
      <c r="E204" s="19" t="s">
        <v>147</v>
      </c>
      <c r="F204" s="13" t="s">
        <v>90</v>
      </c>
      <c r="G204" s="15">
        <v>1</v>
      </c>
      <c r="H204" s="40">
        <v>46.17</v>
      </c>
      <c r="I204" s="33">
        <f t="shared" si="18"/>
        <v>59.979258370737206</v>
      </c>
      <c r="J204" s="17">
        <f t="shared" si="19"/>
        <v>59.979258370737206</v>
      </c>
    </row>
    <row r="205" spans="1:10" x14ac:dyDescent="0.25">
      <c r="B205" s="12" t="s">
        <v>535</v>
      </c>
      <c r="C205" s="35" t="s">
        <v>68</v>
      </c>
      <c r="D205" s="18" t="s">
        <v>146</v>
      </c>
      <c r="E205" s="19" t="s">
        <v>139</v>
      </c>
      <c r="F205" s="13" t="s">
        <v>90</v>
      </c>
      <c r="G205" s="15">
        <v>1</v>
      </c>
      <c r="H205" s="40">
        <v>46.17</v>
      </c>
      <c r="I205" s="33">
        <f t="shared" si="18"/>
        <v>59.979258370737206</v>
      </c>
      <c r="J205" s="17">
        <f t="shared" si="19"/>
        <v>59.979258370737206</v>
      </c>
    </row>
    <row r="206" spans="1:10" x14ac:dyDescent="0.25">
      <c r="B206" s="12" t="s">
        <v>537</v>
      </c>
      <c r="C206" s="35"/>
      <c r="D206" s="18"/>
      <c r="E206" s="14" t="s">
        <v>141</v>
      </c>
      <c r="F206" s="13"/>
      <c r="G206" s="15"/>
      <c r="H206" s="40"/>
      <c r="I206" s="33"/>
      <c r="J206" s="17"/>
    </row>
    <row r="207" spans="1:10" ht="33" x14ac:dyDescent="0.25">
      <c r="B207" s="12" t="s">
        <v>538</v>
      </c>
      <c r="C207" s="35" t="s">
        <v>64</v>
      </c>
      <c r="D207" s="18" t="s">
        <v>142</v>
      </c>
      <c r="E207" s="66" t="s">
        <v>143</v>
      </c>
      <c r="F207" s="13" t="s">
        <v>90</v>
      </c>
      <c r="G207" s="15">
        <v>2</v>
      </c>
      <c r="H207" s="40" t="s">
        <v>888</v>
      </c>
      <c r="I207" s="33">
        <f t="shared" si="18"/>
        <v>1497.3769238870009</v>
      </c>
      <c r="J207" s="17">
        <f t="shared" si="19"/>
        <v>2994.7538477740018</v>
      </c>
    </row>
    <row r="208" spans="1:10" x14ac:dyDescent="0.25">
      <c r="B208" s="12" t="s">
        <v>539</v>
      </c>
      <c r="C208" s="35" t="s">
        <v>68</v>
      </c>
      <c r="D208" s="18" t="s">
        <v>146</v>
      </c>
      <c r="E208" s="19" t="s">
        <v>139</v>
      </c>
      <c r="F208" s="13" t="s">
        <v>90</v>
      </c>
      <c r="G208" s="15">
        <v>2</v>
      </c>
      <c r="H208" s="40">
        <v>46.17</v>
      </c>
      <c r="I208" s="33">
        <f t="shared" si="18"/>
        <v>59.979258370737206</v>
      </c>
      <c r="J208" s="17">
        <f t="shared" si="19"/>
        <v>119.95851674147441</v>
      </c>
    </row>
    <row r="209" spans="2:10" x14ac:dyDescent="0.25">
      <c r="B209" s="12" t="s">
        <v>540</v>
      </c>
      <c r="C209" s="35" t="s">
        <v>64</v>
      </c>
      <c r="D209" s="18" t="s">
        <v>138</v>
      </c>
      <c r="E209" s="19" t="s">
        <v>886</v>
      </c>
      <c r="F209" s="13" t="s">
        <v>90</v>
      </c>
      <c r="G209" s="15">
        <v>2</v>
      </c>
      <c r="H209" s="40" t="s">
        <v>887</v>
      </c>
      <c r="I209" s="33">
        <f t="shared" si="18"/>
        <v>74.90587042791222</v>
      </c>
      <c r="J209" s="17">
        <f t="shared" si="19"/>
        <v>149.81174085582444</v>
      </c>
    </row>
    <row r="210" spans="2:10" x14ac:dyDescent="0.25">
      <c r="B210" s="12" t="s">
        <v>541</v>
      </c>
      <c r="C210" s="35"/>
      <c r="D210" s="18"/>
      <c r="E210" s="14" t="s">
        <v>148</v>
      </c>
      <c r="F210" s="13"/>
      <c r="G210" s="15"/>
      <c r="H210" s="40"/>
      <c r="I210" s="33"/>
      <c r="J210" s="17"/>
    </row>
    <row r="211" spans="2:10" x14ac:dyDescent="0.25">
      <c r="B211" s="12" t="s">
        <v>542</v>
      </c>
      <c r="C211" s="35" t="s">
        <v>64</v>
      </c>
      <c r="D211" s="18" t="s">
        <v>149</v>
      </c>
      <c r="E211" s="19" t="s">
        <v>889</v>
      </c>
      <c r="F211" s="13" t="s">
        <v>90</v>
      </c>
      <c r="G211" s="15">
        <v>3</v>
      </c>
      <c r="H211" s="40" t="s">
        <v>890</v>
      </c>
      <c r="I211" s="33">
        <f t="shared" si="18"/>
        <v>146.64194682453575</v>
      </c>
      <c r="J211" s="17">
        <f t="shared" si="19"/>
        <v>439.92584047360725</v>
      </c>
    </row>
    <row r="212" spans="2:10" x14ac:dyDescent="0.25">
      <c r="B212" s="12" t="s">
        <v>543</v>
      </c>
      <c r="C212" s="35" t="s">
        <v>64</v>
      </c>
      <c r="D212" s="18" t="s">
        <v>137</v>
      </c>
      <c r="E212" s="19" t="s">
        <v>884</v>
      </c>
      <c r="F212" s="13" t="s">
        <v>90</v>
      </c>
      <c r="G212" s="15">
        <v>3</v>
      </c>
      <c r="H212" s="40" t="s">
        <v>885</v>
      </c>
      <c r="I212" s="33">
        <f t="shared" si="18"/>
        <v>13.341715041530671</v>
      </c>
      <c r="J212" s="17">
        <f t="shared" si="19"/>
        <v>40.025145124592015</v>
      </c>
    </row>
    <row r="213" spans="2:10" x14ac:dyDescent="0.25">
      <c r="B213" s="12" t="s">
        <v>544</v>
      </c>
      <c r="C213" s="35" t="s">
        <v>64</v>
      </c>
      <c r="D213" s="18" t="s">
        <v>150</v>
      </c>
      <c r="E213" s="19" t="s">
        <v>891</v>
      </c>
      <c r="F213" s="13" t="s">
        <v>90</v>
      </c>
      <c r="G213" s="15">
        <v>3</v>
      </c>
      <c r="H213" s="40" t="s">
        <v>892</v>
      </c>
      <c r="I213" s="33">
        <f t="shared" si="18"/>
        <v>15.16044932177828</v>
      </c>
      <c r="J213" s="17">
        <f t="shared" si="19"/>
        <v>45.481347965334841</v>
      </c>
    </row>
    <row r="214" spans="2:10" x14ac:dyDescent="0.25">
      <c r="B214" s="12" t="s">
        <v>536</v>
      </c>
      <c r="C214" s="35" t="s">
        <v>64</v>
      </c>
      <c r="D214" s="18" t="s">
        <v>138</v>
      </c>
      <c r="E214" s="19" t="s">
        <v>886</v>
      </c>
      <c r="F214" s="13" t="s">
        <v>90</v>
      </c>
      <c r="G214" s="15">
        <v>3</v>
      </c>
      <c r="H214" s="40" t="s">
        <v>887</v>
      </c>
      <c r="I214" s="33">
        <f t="shared" si="18"/>
        <v>74.90587042791222</v>
      </c>
      <c r="J214" s="17">
        <f t="shared" si="19"/>
        <v>224.71761128373666</v>
      </c>
    </row>
    <row r="215" spans="2:10" x14ac:dyDescent="0.25">
      <c r="B215" s="12" t="s">
        <v>545</v>
      </c>
      <c r="C215" s="35" t="s">
        <v>68</v>
      </c>
      <c r="D215" s="18" t="s">
        <v>146</v>
      </c>
      <c r="E215" s="19" t="s">
        <v>139</v>
      </c>
      <c r="F215" s="13" t="s">
        <v>90</v>
      </c>
      <c r="G215" s="15">
        <v>3</v>
      </c>
      <c r="H215" s="40">
        <v>46.17</v>
      </c>
      <c r="I215" s="33">
        <f t="shared" si="18"/>
        <v>59.979258370737206</v>
      </c>
      <c r="J215" s="17">
        <f t="shared" si="19"/>
        <v>179.93777511221163</v>
      </c>
    </row>
    <row r="216" spans="2:10" x14ac:dyDescent="0.25">
      <c r="B216" s="12" t="s">
        <v>546</v>
      </c>
      <c r="C216" s="35"/>
      <c r="D216" s="18"/>
      <c r="E216" s="14" t="s">
        <v>151</v>
      </c>
      <c r="F216" s="13"/>
      <c r="G216" s="15"/>
      <c r="H216" s="40"/>
      <c r="I216" s="33"/>
      <c r="J216" s="17"/>
    </row>
    <row r="217" spans="2:10" ht="33" x14ac:dyDescent="0.25">
      <c r="B217" s="12" t="s">
        <v>547</v>
      </c>
      <c r="C217" s="35" t="s">
        <v>64</v>
      </c>
      <c r="D217" s="18" t="s">
        <v>142</v>
      </c>
      <c r="E217" s="66" t="s">
        <v>143</v>
      </c>
      <c r="F217" s="13" t="s">
        <v>90</v>
      </c>
      <c r="G217" s="15">
        <v>1</v>
      </c>
      <c r="H217" s="40" t="s">
        <v>893</v>
      </c>
      <c r="I217" s="33">
        <f t="shared" si="18"/>
        <v>1477.3448648859878</v>
      </c>
      <c r="J217" s="17">
        <f t="shared" si="19"/>
        <v>1477.3448648859878</v>
      </c>
    </row>
    <row r="218" spans="2:10" x14ac:dyDescent="0.25">
      <c r="B218" s="12" t="s">
        <v>548</v>
      </c>
      <c r="C218" s="35" t="s">
        <v>64</v>
      </c>
      <c r="D218" s="18" t="s">
        <v>138</v>
      </c>
      <c r="E218" s="19" t="s">
        <v>886</v>
      </c>
      <c r="F218" s="13" t="s">
        <v>90</v>
      </c>
      <c r="G218" s="15">
        <v>1</v>
      </c>
      <c r="H218" s="40" t="s">
        <v>894</v>
      </c>
      <c r="I218" s="33">
        <f t="shared" si="18"/>
        <v>63.785609400112563</v>
      </c>
      <c r="J218" s="17">
        <f t="shared" si="19"/>
        <v>63.785609400112563</v>
      </c>
    </row>
    <row r="219" spans="2:10" x14ac:dyDescent="0.25">
      <c r="B219" s="12" t="s">
        <v>549</v>
      </c>
      <c r="C219" s="35" t="s">
        <v>68</v>
      </c>
      <c r="D219" s="18" t="s">
        <v>146</v>
      </c>
      <c r="E219" s="19" t="s">
        <v>139</v>
      </c>
      <c r="F219" s="13" t="s">
        <v>90</v>
      </c>
      <c r="G219" s="15">
        <v>1</v>
      </c>
      <c r="H219" s="40">
        <v>46.17</v>
      </c>
      <c r="I219" s="33">
        <f t="shared" si="18"/>
        <v>59.979258370737206</v>
      </c>
      <c r="J219" s="17">
        <f t="shared" si="19"/>
        <v>59.979258370737206</v>
      </c>
    </row>
    <row r="220" spans="2:10" x14ac:dyDescent="0.25">
      <c r="B220" s="12" t="s">
        <v>550</v>
      </c>
      <c r="C220" s="35"/>
      <c r="D220" s="18"/>
      <c r="E220" s="14" t="s">
        <v>168</v>
      </c>
      <c r="F220" s="13"/>
      <c r="G220" s="15"/>
      <c r="H220" s="40"/>
      <c r="I220" s="33"/>
      <c r="J220" s="17"/>
    </row>
    <row r="221" spans="2:10" x14ac:dyDescent="0.25">
      <c r="B221" s="12" t="s">
        <v>551</v>
      </c>
      <c r="C221" s="35" t="s">
        <v>68</v>
      </c>
      <c r="D221" s="18" t="s">
        <v>152</v>
      </c>
      <c r="E221" s="19" t="s">
        <v>169</v>
      </c>
      <c r="F221" s="13" t="s">
        <v>90</v>
      </c>
      <c r="G221" s="15">
        <v>3</v>
      </c>
      <c r="H221" s="40">
        <v>19.9816</v>
      </c>
      <c r="I221" s="33">
        <f t="shared" si="18"/>
        <v>25.958014924425441</v>
      </c>
      <c r="J221" s="17">
        <f t="shared" si="19"/>
        <v>77.874044773276324</v>
      </c>
    </row>
    <row r="222" spans="2:10" x14ac:dyDescent="0.25">
      <c r="B222" s="86" t="s">
        <v>10</v>
      </c>
      <c r="C222" s="159"/>
      <c r="D222" s="93"/>
      <c r="E222" s="87" t="s">
        <v>21</v>
      </c>
      <c r="F222" s="94"/>
      <c r="G222" s="95"/>
      <c r="H222" s="96"/>
      <c r="I222" s="97"/>
      <c r="J222" s="92">
        <f>SUM(J223:J229)</f>
        <v>11115.30692552986</v>
      </c>
    </row>
    <row r="223" spans="2:10" x14ac:dyDescent="0.25">
      <c r="B223" s="12" t="s">
        <v>523</v>
      </c>
      <c r="C223" s="35" t="s">
        <v>64</v>
      </c>
      <c r="D223" s="18" t="s">
        <v>177</v>
      </c>
      <c r="E223" s="19" t="s">
        <v>895</v>
      </c>
      <c r="F223" s="13" t="s">
        <v>80</v>
      </c>
      <c r="G223" s="15">
        <v>35.75</v>
      </c>
      <c r="H223" s="40" t="s">
        <v>896</v>
      </c>
      <c r="I223" s="33">
        <f t="shared" si="18"/>
        <v>120.69900141271808</v>
      </c>
      <c r="J223" s="17">
        <f>I223*G223</f>
        <v>4314.9893005046715</v>
      </c>
    </row>
    <row r="224" spans="2:10" x14ac:dyDescent="0.25">
      <c r="B224" s="12" t="s">
        <v>524</v>
      </c>
      <c r="C224" s="35" t="s">
        <v>64</v>
      </c>
      <c r="D224" s="18" t="s">
        <v>178</v>
      </c>
      <c r="E224" s="19" t="s">
        <v>897</v>
      </c>
      <c r="F224" s="13" t="s">
        <v>80</v>
      </c>
      <c r="G224" s="15">
        <v>22.900000000000002</v>
      </c>
      <c r="H224" s="40" t="s">
        <v>898</v>
      </c>
      <c r="I224" s="33">
        <f t="shared" si="18"/>
        <v>71.060546521102992</v>
      </c>
      <c r="J224" s="17">
        <f t="shared" ref="J224:J229" si="20">I224*G224</f>
        <v>1627.2865153332586</v>
      </c>
    </row>
    <row r="225" spans="2:10" x14ac:dyDescent="0.25">
      <c r="B225" s="12" t="s">
        <v>525</v>
      </c>
      <c r="C225" s="35" t="s">
        <v>64</v>
      </c>
      <c r="D225" s="82" t="s">
        <v>179</v>
      </c>
      <c r="E225" s="19" t="s">
        <v>899</v>
      </c>
      <c r="F225" s="13" t="s">
        <v>80</v>
      </c>
      <c r="G225" s="15">
        <v>7</v>
      </c>
      <c r="H225" s="40" t="s">
        <v>900</v>
      </c>
      <c r="I225" s="33">
        <f t="shared" si="18"/>
        <v>116.45095777242545</v>
      </c>
      <c r="J225" s="17">
        <f t="shared" si="20"/>
        <v>815.15670440697818</v>
      </c>
    </row>
    <row r="226" spans="2:10" x14ac:dyDescent="0.25">
      <c r="B226" s="12" t="s">
        <v>526</v>
      </c>
      <c r="C226" s="35" t="s">
        <v>64</v>
      </c>
      <c r="D226" s="18" t="s">
        <v>180</v>
      </c>
      <c r="E226" s="19" t="s">
        <v>901</v>
      </c>
      <c r="F226" s="13" t="s">
        <v>80</v>
      </c>
      <c r="G226" s="15">
        <v>11.2</v>
      </c>
      <c r="H226" s="40" t="s">
        <v>902</v>
      </c>
      <c r="I226" s="33">
        <f t="shared" si="18"/>
        <v>121.88117869487901</v>
      </c>
      <c r="J226" s="17">
        <f t="shared" si="20"/>
        <v>1365.0692013826449</v>
      </c>
    </row>
    <row r="227" spans="2:10" x14ac:dyDescent="0.25">
      <c r="B227" s="12" t="s">
        <v>527</v>
      </c>
      <c r="C227" s="35" t="s">
        <v>64</v>
      </c>
      <c r="D227" s="18" t="s">
        <v>181</v>
      </c>
      <c r="E227" s="19" t="s">
        <v>903</v>
      </c>
      <c r="F227" s="13" t="s">
        <v>90</v>
      </c>
      <c r="G227" s="15">
        <v>2</v>
      </c>
      <c r="H227" s="40" t="s">
        <v>904</v>
      </c>
      <c r="I227" s="33">
        <f t="shared" si="18"/>
        <v>181.57463596443446</v>
      </c>
      <c r="J227" s="17">
        <f t="shared" si="20"/>
        <v>363.14927192886893</v>
      </c>
    </row>
    <row r="228" spans="2:10" x14ac:dyDescent="0.25">
      <c r="B228" s="12" t="s">
        <v>528</v>
      </c>
      <c r="C228" s="35" t="s">
        <v>64</v>
      </c>
      <c r="D228" s="18" t="s">
        <v>182</v>
      </c>
      <c r="E228" s="64" t="s">
        <v>183</v>
      </c>
      <c r="F228" s="13" t="s">
        <v>80</v>
      </c>
      <c r="G228" s="15">
        <v>12</v>
      </c>
      <c r="H228" s="40" t="s">
        <v>905</v>
      </c>
      <c r="I228" s="33">
        <f t="shared" si="18"/>
        <v>186.78401058142941</v>
      </c>
      <c r="J228" s="17">
        <f t="shared" si="20"/>
        <v>2241.4081269771532</v>
      </c>
    </row>
    <row r="229" spans="2:10" ht="33" x14ac:dyDescent="0.25">
      <c r="B229" s="12" t="s">
        <v>484</v>
      </c>
      <c r="C229" s="35" t="s">
        <v>64</v>
      </c>
      <c r="D229" s="18" t="s">
        <v>184</v>
      </c>
      <c r="E229" s="19" t="s">
        <v>906</v>
      </c>
      <c r="F229" s="13" t="s">
        <v>90</v>
      </c>
      <c r="G229" s="15">
        <v>1</v>
      </c>
      <c r="H229" s="40" t="s">
        <v>907</v>
      </c>
      <c r="I229" s="33">
        <f t="shared" si="18"/>
        <v>388.24780499628594</v>
      </c>
      <c r="J229" s="17">
        <f t="shared" si="20"/>
        <v>388.24780499628594</v>
      </c>
    </row>
    <row r="230" spans="2:10" x14ac:dyDescent="0.25">
      <c r="B230" s="86" t="s">
        <v>11</v>
      </c>
      <c r="C230" s="159"/>
      <c r="D230" s="93"/>
      <c r="E230" s="87" t="s">
        <v>57</v>
      </c>
      <c r="F230" s="94"/>
      <c r="G230" s="95"/>
      <c r="H230" s="96"/>
      <c r="I230" s="97"/>
      <c r="J230" s="92">
        <f>SUM(J231:J235)</f>
        <v>884.94933331556558</v>
      </c>
    </row>
    <row r="231" spans="2:10" ht="33" x14ac:dyDescent="0.25">
      <c r="B231" s="12" t="s">
        <v>518</v>
      </c>
      <c r="C231" s="35" t="s">
        <v>64</v>
      </c>
      <c r="D231" s="18" t="s">
        <v>186</v>
      </c>
      <c r="E231" s="19" t="s">
        <v>908</v>
      </c>
      <c r="F231" s="13" t="s">
        <v>80</v>
      </c>
      <c r="G231" s="15">
        <v>4</v>
      </c>
      <c r="H231" s="40" t="s">
        <v>909</v>
      </c>
      <c r="I231" s="33">
        <f t="shared" si="18"/>
        <v>36.088884503770409</v>
      </c>
      <c r="J231" s="17">
        <f>I231*G231</f>
        <v>144.35553801508163</v>
      </c>
    </row>
    <row r="232" spans="2:10" x14ac:dyDescent="0.25">
      <c r="B232" s="12" t="s">
        <v>519</v>
      </c>
      <c r="C232" s="35" t="s">
        <v>64</v>
      </c>
      <c r="D232" s="18" t="s">
        <v>185</v>
      </c>
      <c r="E232" s="19" t="s">
        <v>199</v>
      </c>
      <c r="F232" s="13" t="s">
        <v>90</v>
      </c>
      <c r="G232" s="15">
        <v>2</v>
      </c>
      <c r="H232" s="40" t="s">
        <v>910</v>
      </c>
      <c r="I232" s="33">
        <f t="shared" si="18"/>
        <v>50.963532724366914</v>
      </c>
      <c r="J232" s="17">
        <f t="shared" ref="J232:J235" si="21">I232*G232</f>
        <v>101.92706544873383</v>
      </c>
    </row>
    <row r="233" spans="2:10" ht="33" x14ac:dyDescent="0.25">
      <c r="B233" s="12" t="s">
        <v>520</v>
      </c>
      <c r="C233" s="35" t="s">
        <v>64</v>
      </c>
      <c r="D233" s="18" t="s">
        <v>187</v>
      </c>
      <c r="E233" s="19" t="s">
        <v>911</v>
      </c>
      <c r="F233" s="13" t="s">
        <v>90</v>
      </c>
      <c r="G233" s="15">
        <v>3</v>
      </c>
      <c r="H233" s="40" t="s">
        <v>912</v>
      </c>
      <c r="I233" s="33">
        <f t="shared" si="18"/>
        <v>24.994605394259992</v>
      </c>
      <c r="J233" s="17">
        <f t="shared" si="21"/>
        <v>74.983816182779975</v>
      </c>
    </row>
    <row r="234" spans="2:10" x14ac:dyDescent="0.25">
      <c r="B234" s="12" t="s">
        <v>521</v>
      </c>
      <c r="C234" s="35" t="s">
        <v>64</v>
      </c>
      <c r="D234" s="18" t="s">
        <v>188</v>
      </c>
      <c r="E234" s="19" t="s">
        <v>913</v>
      </c>
      <c r="F234" s="13" t="s">
        <v>90</v>
      </c>
      <c r="G234" s="15">
        <v>1</v>
      </c>
      <c r="H234" s="40" t="s">
        <v>914</v>
      </c>
      <c r="I234" s="33">
        <f t="shared" si="18"/>
        <v>33.672566102870015</v>
      </c>
      <c r="J234" s="17">
        <f t="shared" si="21"/>
        <v>33.672566102870015</v>
      </c>
    </row>
    <row r="235" spans="2:10" x14ac:dyDescent="0.25">
      <c r="B235" s="12" t="s">
        <v>522</v>
      </c>
      <c r="C235" s="35" t="s">
        <v>68</v>
      </c>
      <c r="D235" s="18" t="s">
        <v>189</v>
      </c>
      <c r="E235" s="19" t="s">
        <v>190</v>
      </c>
      <c r="F235" s="13" t="s">
        <v>90</v>
      </c>
      <c r="G235" s="15">
        <v>1</v>
      </c>
      <c r="H235" s="40">
        <v>407.98399999999998</v>
      </c>
      <c r="I235" s="33">
        <f t="shared" si="18"/>
        <v>530.01034756610022</v>
      </c>
      <c r="J235" s="17">
        <f t="shared" si="21"/>
        <v>530.01034756610022</v>
      </c>
    </row>
    <row r="236" spans="2:10" x14ac:dyDescent="0.25">
      <c r="B236" s="86" t="s">
        <v>12</v>
      </c>
      <c r="C236" s="159"/>
      <c r="D236" s="93"/>
      <c r="E236" s="87" t="s">
        <v>26</v>
      </c>
      <c r="F236" s="94"/>
      <c r="G236" s="95"/>
      <c r="H236" s="96"/>
      <c r="I236" s="97"/>
      <c r="J236" s="92">
        <f>SUM(J237:J272)</f>
        <v>17280.705099243256</v>
      </c>
    </row>
    <row r="237" spans="2:10" x14ac:dyDescent="0.25">
      <c r="B237" s="12" t="s">
        <v>483</v>
      </c>
      <c r="C237" s="35" t="s">
        <v>64</v>
      </c>
      <c r="D237" s="18" t="s">
        <v>430</v>
      </c>
      <c r="E237" s="19" t="s">
        <v>915</v>
      </c>
      <c r="F237" s="13" t="s">
        <v>80</v>
      </c>
      <c r="G237" s="15">
        <v>26</v>
      </c>
      <c r="H237" s="40" t="s">
        <v>916</v>
      </c>
      <c r="I237" s="33">
        <f t="shared" si="18"/>
        <v>17.667704436691054</v>
      </c>
      <c r="J237" s="17">
        <f>I237*G237</f>
        <v>459.36031535396739</v>
      </c>
    </row>
    <row r="238" spans="2:10" x14ac:dyDescent="0.25">
      <c r="B238" s="12" t="s">
        <v>486</v>
      </c>
      <c r="C238" s="35" t="s">
        <v>64</v>
      </c>
      <c r="D238" s="18" t="s">
        <v>431</v>
      </c>
      <c r="E238" s="19" t="s">
        <v>917</v>
      </c>
      <c r="F238" s="13" t="s">
        <v>80</v>
      </c>
      <c r="G238" s="15">
        <v>6</v>
      </c>
      <c r="H238" s="40" t="s">
        <v>918</v>
      </c>
      <c r="I238" s="33">
        <f t="shared" si="18"/>
        <v>19.135682820033768</v>
      </c>
      <c r="J238" s="17">
        <f t="shared" ref="J238:J272" si="22">I238*G238</f>
        <v>114.81409692020262</v>
      </c>
    </row>
    <row r="239" spans="2:10" x14ac:dyDescent="0.25">
      <c r="B239" s="12" t="s">
        <v>487</v>
      </c>
      <c r="C239" s="35" t="s">
        <v>64</v>
      </c>
      <c r="D239" s="18" t="s">
        <v>434</v>
      </c>
      <c r="E239" s="19" t="s">
        <v>919</v>
      </c>
      <c r="F239" s="13" t="s">
        <v>80</v>
      </c>
      <c r="G239" s="15">
        <v>6</v>
      </c>
      <c r="H239" s="40" t="s">
        <v>920</v>
      </c>
      <c r="I239" s="33">
        <f t="shared" si="18"/>
        <v>11.730836107597074</v>
      </c>
      <c r="J239" s="17">
        <f t="shared" si="22"/>
        <v>70.385016645582454</v>
      </c>
    </row>
    <row r="240" spans="2:10" x14ac:dyDescent="0.25">
      <c r="B240" s="12" t="s">
        <v>488</v>
      </c>
      <c r="C240" s="35" t="s">
        <v>64</v>
      </c>
      <c r="D240" s="18" t="s">
        <v>432</v>
      </c>
      <c r="E240" s="19" t="s">
        <v>921</v>
      </c>
      <c r="F240" s="13" t="s">
        <v>80</v>
      </c>
      <c r="G240" s="15">
        <v>22</v>
      </c>
      <c r="H240" s="40" t="s">
        <v>922</v>
      </c>
      <c r="I240" s="33">
        <f t="shared" si="18"/>
        <v>24.150193049859315</v>
      </c>
      <c r="J240" s="17">
        <f t="shared" si="22"/>
        <v>531.30424709690487</v>
      </c>
    </row>
    <row r="241" spans="2:10" x14ac:dyDescent="0.25">
      <c r="B241" s="12" t="s">
        <v>485</v>
      </c>
      <c r="C241" s="35" t="s">
        <v>64</v>
      </c>
      <c r="D241" s="18" t="s">
        <v>433</v>
      </c>
      <c r="E241" s="19" t="s">
        <v>923</v>
      </c>
      <c r="F241" s="13" t="s">
        <v>80</v>
      </c>
      <c r="G241" s="15">
        <v>12</v>
      </c>
      <c r="H241" s="40" t="s">
        <v>924</v>
      </c>
      <c r="I241" s="33">
        <f t="shared" si="18"/>
        <v>29.450504380866636</v>
      </c>
      <c r="J241" s="17">
        <f t="shared" si="22"/>
        <v>353.40605257039965</v>
      </c>
    </row>
    <row r="242" spans="2:10" x14ac:dyDescent="0.25">
      <c r="B242" s="12" t="s">
        <v>489</v>
      </c>
      <c r="C242" s="35" t="s">
        <v>64</v>
      </c>
      <c r="D242" s="18" t="s">
        <v>436</v>
      </c>
      <c r="E242" s="19" t="s">
        <v>925</v>
      </c>
      <c r="F242" s="13" t="s">
        <v>90</v>
      </c>
      <c r="G242" s="15">
        <v>1</v>
      </c>
      <c r="H242" s="40" t="s">
        <v>926</v>
      </c>
      <c r="I242" s="33">
        <f t="shared" si="18"/>
        <v>14.432955609679237</v>
      </c>
      <c r="J242" s="17">
        <f t="shared" si="22"/>
        <v>14.432955609679237</v>
      </c>
    </row>
    <row r="243" spans="2:10" x14ac:dyDescent="0.25">
      <c r="B243" s="12" t="s">
        <v>490</v>
      </c>
      <c r="C243" s="35" t="s">
        <v>64</v>
      </c>
      <c r="D243" s="18" t="s">
        <v>435</v>
      </c>
      <c r="E243" s="19" t="s">
        <v>927</v>
      </c>
      <c r="F243" s="13" t="s">
        <v>90</v>
      </c>
      <c r="G243" s="15">
        <v>13</v>
      </c>
      <c r="H243" s="40" t="s">
        <v>928</v>
      </c>
      <c r="I243" s="33">
        <f t="shared" si="18"/>
        <v>21.811820403826676</v>
      </c>
      <c r="J243" s="17">
        <f t="shared" si="22"/>
        <v>283.55366524974681</v>
      </c>
    </row>
    <row r="244" spans="2:10" x14ac:dyDescent="0.25">
      <c r="B244" s="12" t="s">
        <v>491</v>
      </c>
      <c r="C244" s="35" t="s">
        <v>64</v>
      </c>
      <c r="D244" s="18" t="s">
        <v>437</v>
      </c>
      <c r="E244" s="19" t="s">
        <v>929</v>
      </c>
      <c r="F244" s="13" t="s">
        <v>90</v>
      </c>
      <c r="G244" s="15">
        <v>4</v>
      </c>
      <c r="H244" s="40" t="s">
        <v>930</v>
      </c>
      <c r="I244" s="33">
        <f t="shared" si="18"/>
        <v>41.532096385368604</v>
      </c>
      <c r="J244" s="17">
        <f t="shared" si="22"/>
        <v>166.12838554147442</v>
      </c>
    </row>
    <row r="245" spans="2:10" x14ac:dyDescent="0.25">
      <c r="B245" s="12" t="s">
        <v>492</v>
      </c>
      <c r="C245" s="35" t="s">
        <v>64</v>
      </c>
      <c r="D245" s="18" t="s">
        <v>438</v>
      </c>
      <c r="E245" s="64" t="s">
        <v>439</v>
      </c>
      <c r="F245" s="13" t="s">
        <v>90</v>
      </c>
      <c r="G245" s="15">
        <v>11</v>
      </c>
      <c r="H245" s="40" t="s">
        <v>931</v>
      </c>
      <c r="I245" s="33">
        <f t="shared" si="18"/>
        <v>44.429080274620155</v>
      </c>
      <c r="J245" s="17">
        <f t="shared" si="22"/>
        <v>488.71988302082173</v>
      </c>
    </row>
    <row r="246" spans="2:10" x14ac:dyDescent="0.25">
      <c r="B246" s="12" t="s">
        <v>493</v>
      </c>
      <c r="C246" s="35" t="s">
        <v>68</v>
      </c>
      <c r="D246" s="18" t="s">
        <v>441</v>
      </c>
      <c r="E246" s="19" t="s">
        <v>440</v>
      </c>
      <c r="F246" s="13" t="s">
        <v>90</v>
      </c>
      <c r="G246" s="15">
        <v>2</v>
      </c>
      <c r="H246" s="40">
        <v>21.049999999999997</v>
      </c>
      <c r="I246" s="33">
        <f t="shared" si="18"/>
        <v>27.345968999437254</v>
      </c>
      <c r="J246" s="17">
        <f t="shared" si="22"/>
        <v>54.691937998874508</v>
      </c>
    </row>
    <row r="247" spans="2:10" x14ac:dyDescent="0.25">
      <c r="B247" s="12" t="s">
        <v>494</v>
      </c>
      <c r="C247" s="35" t="s">
        <v>68</v>
      </c>
      <c r="D247" s="18" t="s">
        <v>442</v>
      </c>
      <c r="E247" s="19" t="s">
        <v>443</v>
      </c>
      <c r="F247" s="13" t="s">
        <v>90</v>
      </c>
      <c r="G247" s="15">
        <v>6</v>
      </c>
      <c r="H247" s="40">
        <v>30.27561</v>
      </c>
      <c r="I247" s="33">
        <f t="shared" si="18"/>
        <v>39.330921258862361</v>
      </c>
      <c r="J247" s="17">
        <f t="shared" si="22"/>
        <v>235.98552755317417</v>
      </c>
    </row>
    <row r="248" spans="2:10" x14ac:dyDescent="0.25">
      <c r="B248" s="12" t="s">
        <v>495</v>
      </c>
      <c r="C248" s="35" t="s">
        <v>68</v>
      </c>
      <c r="D248" s="18" t="s">
        <v>445</v>
      </c>
      <c r="E248" s="19" t="s">
        <v>444</v>
      </c>
      <c r="F248" s="13" t="s">
        <v>90</v>
      </c>
      <c r="G248" s="15">
        <v>1</v>
      </c>
      <c r="H248" s="40">
        <v>31.480000000000004</v>
      </c>
      <c r="I248" s="33">
        <f t="shared" si="18"/>
        <v>40.89553938728195</v>
      </c>
      <c r="J248" s="17">
        <f t="shared" si="22"/>
        <v>40.89553938728195</v>
      </c>
    </row>
    <row r="249" spans="2:10" x14ac:dyDescent="0.25">
      <c r="B249" s="12" t="s">
        <v>496</v>
      </c>
      <c r="C249" s="35" t="s">
        <v>68</v>
      </c>
      <c r="D249" s="18" t="s">
        <v>446</v>
      </c>
      <c r="E249" s="19" t="s">
        <v>447</v>
      </c>
      <c r="F249" s="13" t="s">
        <v>90</v>
      </c>
      <c r="G249" s="15">
        <v>2</v>
      </c>
      <c r="H249" s="40">
        <v>51.13561</v>
      </c>
      <c r="I249" s="33">
        <f t="shared" si="18"/>
        <v>66.430062034551725</v>
      </c>
      <c r="J249" s="17">
        <f t="shared" si="22"/>
        <v>132.86012406910345</v>
      </c>
    </row>
    <row r="250" spans="2:10" x14ac:dyDescent="0.25">
      <c r="B250" s="12" t="s">
        <v>497</v>
      </c>
      <c r="C250" s="35" t="s">
        <v>64</v>
      </c>
      <c r="D250" s="18" t="s">
        <v>452</v>
      </c>
      <c r="E250" s="19" t="s">
        <v>932</v>
      </c>
      <c r="F250" s="13" t="s">
        <v>90</v>
      </c>
      <c r="G250" s="15">
        <v>4</v>
      </c>
      <c r="H250" s="40" t="s">
        <v>933</v>
      </c>
      <c r="I250" s="33">
        <f t="shared" si="18"/>
        <v>25.618171433202029</v>
      </c>
      <c r="J250" s="17">
        <f t="shared" si="22"/>
        <v>102.47268573280812</v>
      </c>
    </row>
    <row r="251" spans="2:10" x14ac:dyDescent="0.25">
      <c r="B251" s="12" t="s">
        <v>498</v>
      </c>
      <c r="C251" s="35" t="s">
        <v>64</v>
      </c>
      <c r="D251" s="18" t="s">
        <v>453</v>
      </c>
      <c r="E251" s="19" t="s">
        <v>934</v>
      </c>
      <c r="F251" s="13" t="s">
        <v>90</v>
      </c>
      <c r="G251" s="15">
        <v>2</v>
      </c>
      <c r="H251" s="40" t="s">
        <v>935</v>
      </c>
      <c r="I251" s="33">
        <f t="shared" si="18"/>
        <v>46.54660661519415</v>
      </c>
      <c r="J251" s="17">
        <f t="shared" si="22"/>
        <v>93.093213230388301</v>
      </c>
    </row>
    <row r="252" spans="2:10" x14ac:dyDescent="0.25">
      <c r="B252" s="12" t="s">
        <v>499</v>
      </c>
      <c r="C252" s="35" t="s">
        <v>64</v>
      </c>
      <c r="D252" s="18" t="s">
        <v>454</v>
      </c>
      <c r="E252" s="19" t="s">
        <v>936</v>
      </c>
      <c r="F252" s="13" t="s">
        <v>90</v>
      </c>
      <c r="G252" s="15">
        <v>17</v>
      </c>
      <c r="H252" s="40" t="s">
        <v>937</v>
      </c>
      <c r="I252" s="33">
        <f t="shared" si="18"/>
        <v>35.881029157456396</v>
      </c>
      <c r="J252" s="17">
        <f t="shared" si="22"/>
        <v>609.97749567675874</v>
      </c>
    </row>
    <row r="253" spans="2:10" x14ac:dyDescent="0.25">
      <c r="B253" s="12" t="s">
        <v>500</v>
      </c>
      <c r="C253" s="35" t="s">
        <v>64</v>
      </c>
      <c r="D253" s="18" t="s">
        <v>455</v>
      </c>
      <c r="E253" s="19" t="s">
        <v>938</v>
      </c>
      <c r="F253" s="13" t="s">
        <v>90</v>
      </c>
      <c r="G253" s="15">
        <v>2</v>
      </c>
      <c r="H253" s="40" t="s">
        <v>939</v>
      </c>
      <c r="I253" s="33">
        <f t="shared" si="18"/>
        <v>30.580717826449074</v>
      </c>
      <c r="J253" s="17">
        <f t="shared" si="22"/>
        <v>61.161435652898149</v>
      </c>
    </row>
    <row r="254" spans="2:10" x14ac:dyDescent="0.25">
      <c r="B254" s="12" t="s">
        <v>501</v>
      </c>
      <c r="C254" s="35" t="s">
        <v>64</v>
      </c>
      <c r="D254" s="18" t="s">
        <v>456</v>
      </c>
      <c r="E254" s="19" t="s">
        <v>940</v>
      </c>
      <c r="F254" s="13" t="s">
        <v>90</v>
      </c>
      <c r="G254" s="15">
        <v>4</v>
      </c>
      <c r="H254" s="40" t="s">
        <v>941</v>
      </c>
      <c r="I254" s="33">
        <f t="shared" si="18"/>
        <v>13.484615592121555</v>
      </c>
      <c r="J254" s="17">
        <f t="shared" si="22"/>
        <v>53.938462368486221</v>
      </c>
    </row>
    <row r="255" spans="2:10" x14ac:dyDescent="0.25">
      <c r="B255" s="12" t="s">
        <v>502</v>
      </c>
      <c r="C255" s="35" t="s">
        <v>64</v>
      </c>
      <c r="D255" s="18" t="s">
        <v>457</v>
      </c>
      <c r="E255" s="19" t="s">
        <v>942</v>
      </c>
      <c r="F255" s="13" t="s">
        <v>90</v>
      </c>
      <c r="G255" s="15">
        <v>13</v>
      </c>
      <c r="H255" s="40" t="s">
        <v>943</v>
      </c>
      <c r="I255" s="33">
        <f t="shared" si="18"/>
        <v>11.107270068655039</v>
      </c>
      <c r="J255" s="17">
        <f t="shared" si="22"/>
        <v>144.39451089251551</v>
      </c>
    </row>
    <row r="256" spans="2:10" x14ac:dyDescent="0.25">
      <c r="B256" s="12" t="s">
        <v>503</v>
      </c>
      <c r="C256" s="35" t="s">
        <v>64</v>
      </c>
      <c r="D256" s="18" t="s">
        <v>458</v>
      </c>
      <c r="E256" s="19" t="s">
        <v>944</v>
      </c>
      <c r="F256" s="13" t="s">
        <v>90</v>
      </c>
      <c r="G256" s="15">
        <v>1</v>
      </c>
      <c r="H256" s="40" t="s">
        <v>945</v>
      </c>
      <c r="I256" s="33">
        <f t="shared" si="18"/>
        <v>9.6133097670230736</v>
      </c>
      <c r="J256" s="17">
        <f t="shared" si="22"/>
        <v>9.6133097670230736</v>
      </c>
    </row>
    <row r="257" spans="2:10" x14ac:dyDescent="0.25">
      <c r="B257" s="12" t="s">
        <v>504</v>
      </c>
      <c r="C257" s="35" t="s">
        <v>68</v>
      </c>
      <c r="D257" s="18" t="s">
        <v>462</v>
      </c>
      <c r="E257" s="19" t="s">
        <v>459</v>
      </c>
      <c r="F257" s="13" t="s">
        <v>90</v>
      </c>
      <c r="G257" s="15">
        <v>1</v>
      </c>
      <c r="H257" s="40">
        <v>209.17249199999998</v>
      </c>
      <c r="I257" s="33">
        <f t="shared" si="18"/>
        <v>271.73512977515617</v>
      </c>
      <c r="J257" s="17">
        <f t="shared" si="22"/>
        <v>271.73512977515617</v>
      </c>
    </row>
    <row r="258" spans="2:10" x14ac:dyDescent="0.25">
      <c r="B258" s="12" t="s">
        <v>505</v>
      </c>
      <c r="C258" s="35" t="s">
        <v>68</v>
      </c>
      <c r="D258" s="18" t="s">
        <v>465</v>
      </c>
      <c r="E258" s="19" t="s">
        <v>464</v>
      </c>
      <c r="F258" s="13" t="s">
        <v>90</v>
      </c>
      <c r="G258" s="15">
        <v>1</v>
      </c>
      <c r="H258" s="40">
        <v>206.88429199999999</v>
      </c>
      <c r="I258" s="33">
        <f t="shared" si="18"/>
        <v>268.76253850368289</v>
      </c>
      <c r="J258" s="17">
        <f t="shared" si="22"/>
        <v>268.76253850368289</v>
      </c>
    </row>
    <row r="259" spans="2:10" x14ac:dyDescent="0.25">
      <c r="B259" s="12" t="s">
        <v>506</v>
      </c>
      <c r="C259" s="35" t="s">
        <v>64</v>
      </c>
      <c r="D259" s="18" t="s">
        <v>466</v>
      </c>
      <c r="E259" s="19" t="s">
        <v>946</v>
      </c>
      <c r="F259" s="13" t="s">
        <v>90</v>
      </c>
      <c r="G259" s="15">
        <v>1</v>
      </c>
      <c r="H259" s="40" t="s">
        <v>947</v>
      </c>
      <c r="I259" s="33">
        <f t="shared" si="18"/>
        <v>96.795636586606662</v>
      </c>
      <c r="J259" s="17">
        <f t="shared" si="22"/>
        <v>96.795636586606662</v>
      </c>
    </row>
    <row r="260" spans="2:10" x14ac:dyDescent="0.25">
      <c r="B260" s="12" t="s">
        <v>507</v>
      </c>
      <c r="C260" s="35" t="s">
        <v>64</v>
      </c>
      <c r="D260" s="18" t="s">
        <v>467</v>
      </c>
      <c r="E260" s="19" t="s">
        <v>948</v>
      </c>
      <c r="F260" s="13" t="s">
        <v>90</v>
      </c>
      <c r="G260" s="15">
        <v>1</v>
      </c>
      <c r="H260" s="40" t="s">
        <v>949</v>
      </c>
      <c r="I260" s="33">
        <f t="shared" si="18"/>
        <v>113.22919990455826</v>
      </c>
      <c r="J260" s="17">
        <f t="shared" si="22"/>
        <v>113.22919990455826</v>
      </c>
    </row>
    <row r="261" spans="2:10" x14ac:dyDescent="0.25">
      <c r="B261" s="12" t="s">
        <v>508</v>
      </c>
      <c r="C261" s="35" t="s">
        <v>68</v>
      </c>
      <c r="D261" s="18" t="s">
        <v>468</v>
      </c>
      <c r="E261" s="19" t="s">
        <v>469</v>
      </c>
      <c r="F261" s="13" t="s">
        <v>90</v>
      </c>
      <c r="G261" s="15">
        <v>1</v>
      </c>
      <c r="H261" s="40">
        <v>179.219064</v>
      </c>
      <c r="I261" s="33">
        <f t="shared" si="18"/>
        <v>232.82275383620723</v>
      </c>
      <c r="J261" s="17">
        <f t="shared" si="22"/>
        <v>232.82275383620723</v>
      </c>
    </row>
    <row r="262" spans="2:10" x14ac:dyDescent="0.25">
      <c r="B262" s="12" t="s">
        <v>509</v>
      </c>
      <c r="C262" s="35" t="s">
        <v>68</v>
      </c>
      <c r="D262" s="18" t="s">
        <v>472</v>
      </c>
      <c r="E262" s="19" t="s">
        <v>473</v>
      </c>
      <c r="F262" s="13" t="s">
        <v>90</v>
      </c>
      <c r="G262" s="15">
        <v>1</v>
      </c>
      <c r="H262" s="40">
        <v>173.23906400000001</v>
      </c>
      <c r="I262" s="33">
        <f t="shared" si="18"/>
        <v>225.05416026772102</v>
      </c>
      <c r="J262" s="17">
        <f t="shared" si="22"/>
        <v>225.05416026772102</v>
      </c>
    </row>
    <row r="263" spans="2:10" x14ac:dyDescent="0.25">
      <c r="B263" s="12" t="s">
        <v>510</v>
      </c>
      <c r="C263" s="35" t="s">
        <v>64</v>
      </c>
      <c r="D263" s="18" t="s">
        <v>475</v>
      </c>
      <c r="E263" s="19" t="s">
        <v>950</v>
      </c>
      <c r="F263" s="13" t="s">
        <v>90</v>
      </c>
      <c r="G263" s="15">
        <v>2</v>
      </c>
      <c r="H263" s="40" t="s">
        <v>951</v>
      </c>
      <c r="I263" s="33">
        <f t="shared" si="18"/>
        <v>14.822684384018011</v>
      </c>
      <c r="J263" s="17">
        <f t="shared" si="22"/>
        <v>29.645368768036022</v>
      </c>
    </row>
    <row r="264" spans="2:10" x14ac:dyDescent="0.25">
      <c r="B264" s="12" t="s">
        <v>511</v>
      </c>
      <c r="C264" s="35" t="s">
        <v>64</v>
      </c>
      <c r="D264" s="18" t="s">
        <v>476</v>
      </c>
      <c r="E264" s="19" t="s">
        <v>952</v>
      </c>
      <c r="F264" s="13" t="s">
        <v>90</v>
      </c>
      <c r="G264" s="15">
        <v>6</v>
      </c>
      <c r="H264" s="40" t="s">
        <v>953</v>
      </c>
      <c r="I264" s="33">
        <f t="shared" ref="I264:I280" si="23">H264*(1+$G$7)</f>
        <v>17.459849090377041</v>
      </c>
      <c r="J264" s="17">
        <f t="shared" si="22"/>
        <v>104.75909454226225</v>
      </c>
    </row>
    <row r="265" spans="2:10" x14ac:dyDescent="0.25">
      <c r="B265" s="12" t="s">
        <v>512</v>
      </c>
      <c r="C265" s="35" t="s">
        <v>64</v>
      </c>
      <c r="D265" s="18" t="s">
        <v>477</v>
      </c>
      <c r="E265" s="19" t="s">
        <v>954</v>
      </c>
      <c r="F265" s="13" t="s">
        <v>90</v>
      </c>
      <c r="G265" s="15">
        <v>3</v>
      </c>
      <c r="H265" s="40" t="s">
        <v>955</v>
      </c>
      <c r="I265" s="33">
        <f t="shared" si="23"/>
        <v>19.577375430951044</v>
      </c>
      <c r="J265" s="17">
        <f t="shared" si="22"/>
        <v>58.732126292853131</v>
      </c>
    </row>
    <row r="266" spans="2:10" x14ac:dyDescent="0.25">
      <c r="B266" s="12" t="s">
        <v>513</v>
      </c>
      <c r="C266" s="35" t="s">
        <v>64</v>
      </c>
      <c r="D266" s="18" t="s">
        <v>478</v>
      </c>
      <c r="E266" s="19" t="s">
        <v>956</v>
      </c>
      <c r="F266" s="13" t="s">
        <v>80</v>
      </c>
      <c r="G266" s="15">
        <v>266.5</v>
      </c>
      <c r="H266" s="40" t="s">
        <v>957</v>
      </c>
      <c r="I266" s="33">
        <f t="shared" si="23"/>
        <v>3.819341988519978</v>
      </c>
      <c r="J266" s="17">
        <f t="shared" si="22"/>
        <v>1017.8546399405741</v>
      </c>
    </row>
    <row r="267" spans="2:10" x14ac:dyDescent="0.25">
      <c r="B267" s="12" t="s">
        <v>514</v>
      </c>
      <c r="C267" s="35" t="s">
        <v>64</v>
      </c>
      <c r="D267" s="18" t="s">
        <v>479</v>
      </c>
      <c r="E267" s="19" t="s">
        <v>958</v>
      </c>
      <c r="F267" s="13" t="s">
        <v>80</v>
      </c>
      <c r="G267" s="15">
        <v>258.89999999999998</v>
      </c>
      <c r="H267" s="40" t="s">
        <v>959</v>
      </c>
      <c r="I267" s="33">
        <f t="shared" si="23"/>
        <v>5.4562028407428258</v>
      </c>
      <c r="J267" s="17">
        <f t="shared" si="22"/>
        <v>1412.6109154683174</v>
      </c>
    </row>
    <row r="268" spans="2:10" x14ac:dyDescent="0.25">
      <c r="B268" s="12" t="s">
        <v>515</v>
      </c>
      <c r="C268" s="35" t="s">
        <v>64</v>
      </c>
      <c r="D268" s="18" t="s">
        <v>480</v>
      </c>
      <c r="E268" s="19" t="s">
        <v>960</v>
      </c>
      <c r="F268" s="13" t="s">
        <v>80</v>
      </c>
      <c r="G268" s="15">
        <v>214.2</v>
      </c>
      <c r="H268" s="40" t="s">
        <v>961</v>
      </c>
      <c r="I268" s="33">
        <f t="shared" si="23"/>
        <v>8.3142138525604974</v>
      </c>
      <c r="J268" s="17">
        <f t="shared" si="22"/>
        <v>1780.9046072184585</v>
      </c>
    </row>
    <row r="269" spans="2:10" x14ac:dyDescent="0.25">
      <c r="B269" s="12" t="s">
        <v>516</v>
      </c>
      <c r="C269" s="35" t="s">
        <v>64</v>
      </c>
      <c r="D269" s="18" t="s">
        <v>481</v>
      </c>
      <c r="E269" s="19" t="s">
        <v>962</v>
      </c>
      <c r="F269" s="13" t="s">
        <v>80</v>
      </c>
      <c r="G269" s="15">
        <v>95.1</v>
      </c>
      <c r="H269" s="40" t="s">
        <v>963</v>
      </c>
      <c r="I269" s="33">
        <f t="shared" si="23"/>
        <v>11.535971720427689</v>
      </c>
      <c r="J269" s="17">
        <f t="shared" si="22"/>
        <v>1097.0709106126731</v>
      </c>
    </row>
    <row r="270" spans="2:10" x14ac:dyDescent="0.25">
      <c r="B270" s="12" t="s">
        <v>517</v>
      </c>
      <c r="C270" s="35" t="s">
        <v>64</v>
      </c>
      <c r="D270" s="18" t="s">
        <v>482</v>
      </c>
      <c r="E270" s="19" t="s">
        <v>964</v>
      </c>
      <c r="F270" s="13" t="s">
        <v>80</v>
      </c>
      <c r="G270" s="15">
        <v>90</v>
      </c>
      <c r="H270" s="40" t="s">
        <v>965</v>
      </c>
      <c r="I270" s="33">
        <f t="shared" si="23"/>
        <v>19.707285022397301</v>
      </c>
      <c r="J270" s="17">
        <f t="shared" si="22"/>
        <v>1773.6556520157571</v>
      </c>
    </row>
    <row r="271" spans="2:10" x14ac:dyDescent="0.25">
      <c r="B271" s="12" t="s">
        <v>568</v>
      </c>
      <c r="C271" s="35" t="s">
        <v>68</v>
      </c>
      <c r="D271" s="18" t="s">
        <v>555</v>
      </c>
      <c r="E271" s="19" t="s">
        <v>556</v>
      </c>
      <c r="F271" s="13" t="s">
        <v>90</v>
      </c>
      <c r="G271" s="15">
        <v>18</v>
      </c>
      <c r="H271" s="40">
        <v>198.582402</v>
      </c>
      <c r="I271" s="33">
        <f t="shared" si="23"/>
        <v>257.97758712236521</v>
      </c>
      <c r="J271" s="17">
        <f t="shared" si="22"/>
        <v>4643.5965682025735</v>
      </c>
    </row>
    <row r="272" spans="2:10" ht="33" x14ac:dyDescent="0.25">
      <c r="B272" s="12" t="s">
        <v>569</v>
      </c>
      <c r="C272" s="35" t="s">
        <v>64</v>
      </c>
      <c r="D272" s="18" t="s">
        <v>557</v>
      </c>
      <c r="E272" s="19" t="s">
        <v>966</v>
      </c>
      <c r="F272" s="13" t="s">
        <v>90</v>
      </c>
      <c r="G272" s="15">
        <v>1</v>
      </c>
      <c r="H272" s="40" t="s">
        <v>967</v>
      </c>
      <c r="I272" s="33">
        <f t="shared" si="23"/>
        <v>132.28693696972428</v>
      </c>
      <c r="J272" s="17">
        <f t="shared" si="22"/>
        <v>132.28693696972428</v>
      </c>
    </row>
    <row r="273" spans="2:10" x14ac:dyDescent="0.25">
      <c r="B273" s="86" t="s">
        <v>13</v>
      </c>
      <c r="C273" s="159"/>
      <c r="D273" s="93"/>
      <c r="E273" s="87" t="s">
        <v>58</v>
      </c>
      <c r="F273" s="94"/>
      <c r="G273" s="95"/>
      <c r="H273" s="96"/>
      <c r="I273" s="97"/>
      <c r="J273" s="92">
        <f>SUM(J274:J280)</f>
        <v>4515.4599360929205</v>
      </c>
    </row>
    <row r="274" spans="2:10" x14ac:dyDescent="0.25">
      <c r="B274" s="13" t="s">
        <v>424</v>
      </c>
      <c r="C274" s="13" t="s">
        <v>68</v>
      </c>
      <c r="D274" s="18" t="s">
        <v>309</v>
      </c>
      <c r="E274" s="19" t="s">
        <v>325</v>
      </c>
      <c r="F274" s="13" t="s">
        <v>90</v>
      </c>
      <c r="G274" s="15">
        <v>9</v>
      </c>
      <c r="H274" s="40">
        <v>34.914999999999999</v>
      </c>
      <c r="I274" s="33">
        <f t="shared" si="23"/>
        <v>45.357933853460892</v>
      </c>
      <c r="J274" s="16">
        <f>I274*G274</f>
        <v>408.22140468114804</v>
      </c>
    </row>
    <row r="275" spans="2:10" x14ac:dyDescent="0.25">
      <c r="B275" s="13" t="s">
        <v>425</v>
      </c>
      <c r="C275" s="13" t="s">
        <v>68</v>
      </c>
      <c r="D275" s="18" t="s">
        <v>655</v>
      </c>
      <c r="E275" s="19" t="s">
        <v>656</v>
      </c>
      <c r="F275" s="13" t="s">
        <v>90</v>
      </c>
      <c r="G275" s="15">
        <v>1</v>
      </c>
      <c r="H275" s="40">
        <v>34.914999999999999</v>
      </c>
      <c r="I275" s="33">
        <f t="shared" si="23"/>
        <v>45.357933853460892</v>
      </c>
      <c r="J275" s="16">
        <f t="shared" ref="J275:J280" si="24">I275*G275</f>
        <v>45.357933853460892</v>
      </c>
    </row>
    <row r="276" spans="2:10" x14ac:dyDescent="0.25">
      <c r="B276" s="13" t="s">
        <v>426</v>
      </c>
      <c r="C276" s="13" t="s">
        <v>64</v>
      </c>
      <c r="D276" s="18" t="s">
        <v>312</v>
      </c>
      <c r="E276" s="19" t="s">
        <v>968</v>
      </c>
      <c r="F276" s="13" t="s">
        <v>90</v>
      </c>
      <c r="G276" s="15">
        <v>4</v>
      </c>
      <c r="H276" s="40" t="s">
        <v>969</v>
      </c>
      <c r="I276" s="33">
        <f t="shared" si="23"/>
        <v>276.38265580191336</v>
      </c>
      <c r="J276" s="16">
        <f t="shared" si="24"/>
        <v>1105.5306232076534</v>
      </c>
    </row>
    <row r="277" spans="2:10" x14ac:dyDescent="0.25">
      <c r="B277" s="13" t="s">
        <v>427</v>
      </c>
      <c r="C277" s="13" t="s">
        <v>68</v>
      </c>
      <c r="D277" s="18" t="s">
        <v>329</v>
      </c>
      <c r="E277" s="19" t="s">
        <v>326</v>
      </c>
      <c r="F277" s="13" t="s">
        <v>90</v>
      </c>
      <c r="G277" s="15">
        <v>2</v>
      </c>
      <c r="H277" s="40">
        <v>457.92500000000001</v>
      </c>
      <c r="I277" s="33">
        <f t="shared" si="23"/>
        <v>594.88849663027588</v>
      </c>
      <c r="J277" s="16">
        <f t="shared" si="24"/>
        <v>1189.7769932605518</v>
      </c>
    </row>
    <row r="278" spans="2:10" x14ac:dyDescent="0.25">
      <c r="B278" s="13" t="s">
        <v>428</v>
      </c>
      <c r="C278" s="13" t="s">
        <v>68</v>
      </c>
      <c r="D278" s="18" t="s">
        <v>331</v>
      </c>
      <c r="E278" s="19" t="s">
        <v>330</v>
      </c>
      <c r="F278" s="13" t="s">
        <v>90</v>
      </c>
      <c r="G278" s="15">
        <v>2</v>
      </c>
      <c r="H278" s="40">
        <v>307.92500000000001</v>
      </c>
      <c r="I278" s="33">
        <f t="shared" si="23"/>
        <v>400.02410946088918</v>
      </c>
      <c r="J278" s="16">
        <f t="shared" si="24"/>
        <v>800.04821892177836</v>
      </c>
    </row>
    <row r="279" spans="2:10" x14ac:dyDescent="0.25">
      <c r="B279" s="13" t="s">
        <v>429</v>
      </c>
      <c r="C279" s="13" t="s">
        <v>68</v>
      </c>
      <c r="D279" s="18" t="s">
        <v>417</v>
      </c>
      <c r="E279" s="19" t="s">
        <v>418</v>
      </c>
      <c r="F279" s="13" t="s">
        <v>90</v>
      </c>
      <c r="G279" s="15">
        <v>2</v>
      </c>
      <c r="H279" s="40">
        <v>90.298999999999992</v>
      </c>
      <c r="I279" s="33">
        <f t="shared" si="23"/>
        <v>117.30706198005628</v>
      </c>
      <c r="J279" s="16">
        <f t="shared" si="24"/>
        <v>234.61412396011255</v>
      </c>
    </row>
    <row r="280" spans="2:10" x14ac:dyDescent="0.25">
      <c r="B280" s="13" t="s">
        <v>654</v>
      </c>
      <c r="C280" s="13" t="s">
        <v>68</v>
      </c>
      <c r="D280" s="18" t="s">
        <v>423</v>
      </c>
      <c r="E280" s="19" t="s">
        <v>421</v>
      </c>
      <c r="F280" s="13" t="s">
        <v>90</v>
      </c>
      <c r="G280" s="15">
        <v>2</v>
      </c>
      <c r="H280" s="40">
        <v>281.7</v>
      </c>
      <c r="I280" s="33">
        <f t="shared" si="23"/>
        <v>365.95531910410807</v>
      </c>
      <c r="J280" s="16">
        <f t="shared" si="24"/>
        <v>731.91063820821614</v>
      </c>
    </row>
    <row r="281" spans="2:10" ht="17.25" thickBot="1" x14ac:dyDescent="0.3"/>
    <row r="282" spans="2:10" ht="17.25" thickBot="1" x14ac:dyDescent="0.3">
      <c r="B282" s="160" t="s">
        <v>688</v>
      </c>
      <c r="C282" s="161"/>
      <c r="D282" s="161"/>
      <c r="E282" s="161"/>
      <c r="F282" s="161"/>
      <c r="G282" s="161"/>
      <c r="H282" s="161"/>
      <c r="I282" s="158"/>
      <c r="J282" s="83">
        <f>J273+J236+J230+J222+J198+J175+J157+J14+J11</f>
        <v>282486.21796933125</v>
      </c>
    </row>
    <row r="283" spans="2:10" x14ac:dyDescent="0.25">
      <c r="B283" s="115"/>
      <c r="C283" s="115"/>
      <c r="D283" s="115"/>
      <c r="E283" s="115"/>
      <c r="F283" s="115"/>
      <c r="G283" s="115"/>
      <c r="H283" s="116"/>
      <c r="I283" s="116"/>
      <c r="J283" s="117"/>
    </row>
    <row r="284" spans="2:10" x14ac:dyDescent="0.25">
      <c r="B284" s="65" t="s">
        <v>67</v>
      </c>
    </row>
    <row r="285" spans="2:10" x14ac:dyDescent="0.25">
      <c r="B285" s="65" t="s">
        <v>64</v>
      </c>
      <c r="C285" s="84" t="s">
        <v>70</v>
      </c>
    </row>
    <row r="286" spans="2:10" x14ac:dyDescent="0.25">
      <c r="B286" s="65" t="s">
        <v>65</v>
      </c>
      <c r="C286" s="84" t="s">
        <v>71</v>
      </c>
    </row>
    <row r="287" spans="2:10" x14ac:dyDescent="0.25">
      <c r="B287" s="65" t="s">
        <v>68</v>
      </c>
      <c r="C287" s="84" t="s">
        <v>72</v>
      </c>
      <c r="J287" s="64"/>
    </row>
    <row r="288" spans="2:10" x14ac:dyDescent="0.25">
      <c r="B288" s="65" t="s">
        <v>69</v>
      </c>
      <c r="C288" s="84" t="s">
        <v>73</v>
      </c>
    </row>
  </sheetData>
  <mergeCells count="4">
    <mergeCell ref="B282:H282"/>
    <mergeCell ref="C10:D10"/>
    <mergeCell ref="C11:D11"/>
    <mergeCell ref="C14:D14"/>
  </mergeCells>
  <phoneticPr fontId="2" type="noConversion"/>
  <pageMargins left="0.7" right="0.7" top="0.75" bottom="0.75" header="0.3" footer="0.3"/>
  <pageSetup paperSize="9" scale="46" fitToHeight="0" orientation="landscape" verticalDpi="300" r:id="rId1"/>
  <headerFooter>
    <oddFooter>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0F11F-A5E1-4CE3-8C7A-2B9F3CB8EA7D}">
  <sheetPr>
    <pageSetUpPr fitToPage="1"/>
  </sheetPr>
  <dimension ref="A2:H171"/>
  <sheetViews>
    <sheetView zoomScale="115" zoomScaleNormal="115" workbookViewId="0">
      <pane ySplit="10" topLeftCell="A11" activePane="bottomLeft" state="frozen"/>
      <selection pane="bottomLeft" activeCell="D8" sqref="D8"/>
    </sheetView>
  </sheetViews>
  <sheetFormatPr defaultRowHeight="16.5" x14ac:dyDescent="0.25"/>
  <cols>
    <col min="1" max="1" width="3.28515625" style="4" customWidth="1"/>
    <col min="2" max="2" width="6.42578125" style="1" customWidth="1"/>
    <col min="3" max="3" width="13.7109375" style="1" customWidth="1"/>
    <col min="4" max="4" width="99.42578125" style="5" customWidth="1"/>
    <col min="5" max="5" width="10.140625" style="1" bestFit="1" customWidth="1"/>
    <col min="6" max="6" width="15.42578125" style="50" customWidth="1"/>
    <col min="7" max="7" width="18.28515625" style="3" bestFit="1" customWidth="1"/>
    <col min="8" max="8" width="19.5703125" style="3" customWidth="1"/>
    <col min="9" max="9" width="1.42578125" style="4" customWidth="1"/>
    <col min="10" max="16384" width="9.140625" style="4"/>
  </cols>
  <sheetData>
    <row r="2" spans="1:8" x14ac:dyDescent="0.25">
      <c r="D2" s="2" t="s">
        <v>641</v>
      </c>
    </row>
    <row r="4" spans="1:8" x14ac:dyDescent="0.25">
      <c r="D4" s="5" t="s">
        <v>48</v>
      </c>
      <c r="E4" s="32" t="s">
        <v>62</v>
      </c>
      <c r="F4" s="51" t="s">
        <v>59</v>
      </c>
    </row>
    <row r="5" spans="1:8" x14ac:dyDescent="0.25">
      <c r="D5" s="5" t="s">
        <v>49</v>
      </c>
      <c r="E5" s="32" t="s">
        <v>63</v>
      </c>
      <c r="F5" s="51" t="s">
        <v>60</v>
      </c>
    </row>
    <row r="6" spans="1:8" x14ac:dyDescent="0.25">
      <c r="D6" s="5" t="s">
        <v>687</v>
      </c>
      <c r="E6" s="1" t="s">
        <v>61</v>
      </c>
      <c r="F6" s="52" t="s">
        <v>685</v>
      </c>
    </row>
    <row r="7" spans="1:8" x14ac:dyDescent="0.25">
      <c r="D7" s="5" t="s">
        <v>686</v>
      </c>
      <c r="E7" s="32"/>
      <c r="F7" s="57"/>
    </row>
    <row r="8" spans="1:8" x14ac:dyDescent="0.25">
      <c r="A8" s="36"/>
    </row>
    <row r="9" spans="1:8" ht="17.25" thickBot="1" x14ac:dyDescent="0.3">
      <c r="A9" s="36"/>
    </row>
    <row r="10" spans="1:8" x14ac:dyDescent="0.25">
      <c r="A10" s="36"/>
      <c r="B10" s="166" t="s">
        <v>66</v>
      </c>
      <c r="C10" s="167"/>
      <c r="D10" s="6" t="s">
        <v>0</v>
      </c>
      <c r="E10" s="148" t="s">
        <v>1</v>
      </c>
      <c r="F10" s="53" t="s">
        <v>2</v>
      </c>
      <c r="G10" s="7" t="s">
        <v>52</v>
      </c>
      <c r="H10" s="8" t="s">
        <v>3</v>
      </c>
    </row>
    <row r="11" spans="1:8" x14ac:dyDescent="0.25">
      <c r="A11" s="36"/>
      <c r="B11" s="135" t="s">
        <v>68</v>
      </c>
      <c r="C11" s="38" t="s">
        <v>77</v>
      </c>
      <c r="D11" s="10" t="s">
        <v>78</v>
      </c>
      <c r="E11" s="9" t="s">
        <v>80</v>
      </c>
      <c r="F11" s="54"/>
      <c r="G11" s="11"/>
      <c r="H11" s="20">
        <f>SUM(H12:H16)</f>
        <v>36.175199999999997</v>
      </c>
    </row>
    <row r="12" spans="1:8" x14ac:dyDescent="0.25">
      <c r="A12" s="37"/>
      <c r="B12" s="12" t="s">
        <v>65</v>
      </c>
      <c r="C12" s="18">
        <v>37524</v>
      </c>
      <c r="D12" s="39" t="s">
        <v>79</v>
      </c>
      <c r="E12" s="13" t="s">
        <v>80</v>
      </c>
      <c r="F12" s="55">
        <v>1</v>
      </c>
      <c r="G12" s="16">
        <v>3.19</v>
      </c>
      <c r="H12" s="17">
        <f>G12*F12</f>
        <v>3.19</v>
      </c>
    </row>
    <row r="13" spans="1:8" x14ac:dyDescent="0.25">
      <c r="A13" s="37"/>
      <c r="B13" s="12" t="s">
        <v>65</v>
      </c>
      <c r="C13" s="18">
        <v>4491</v>
      </c>
      <c r="D13" s="39" t="s">
        <v>84</v>
      </c>
      <c r="E13" s="13" t="s">
        <v>80</v>
      </c>
      <c r="F13" s="55">
        <v>1.6</v>
      </c>
      <c r="G13" s="16">
        <v>8.1199999999999992</v>
      </c>
      <c r="H13" s="17">
        <f>G13*F13</f>
        <v>12.991999999999999</v>
      </c>
    </row>
    <row r="14" spans="1:8" x14ac:dyDescent="0.25">
      <c r="A14" s="37"/>
      <c r="B14" s="12" t="s">
        <v>65</v>
      </c>
      <c r="C14" s="18">
        <v>5061</v>
      </c>
      <c r="D14" s="39" t="s">
        <v>85</v>
      </c>
      <c r="E14" s="13" t="s">
        <v>86</v>
      </c>
      <c r="F14" s="55">
        <v>0.04</v>
      </c>
      <c r="G14" s="16">
        <v>21.43</v>
      </c>
      <c r="H14" s="17">
        <f t="shared" ref="H14:H16" si="0">G14*F14</f>
        <v>0.85719999999999996</v>
      </c>
    </row>
    <row r="15" spans="1:8" x14ac:dyDescent="0.25">
      <c r="A15" s="37"/>
      <c r="B15" s="12" t="s">
        <v>64</v>
      </c>
      <c r="C15" s="18">
        <v>88239</v>
      </c>
      <c r="D15" s="19" t="s">
        <v>81</v>
      </c>
      <c r="E15" s="13" t="s">
        <v>82</v>
      </c>
      <c r="F15" s="55">
        <v>0.2</v>
      </c>
      <c r="G15" s="16">
        <v>19.48</v>
      </c>
      <c r="H15" s="17">
        <f t="shared" si="0"/>
        <v>3.8960000000000004</v>
      </c>
    </row>
    <row r="16" spans="1:8" x14ac:dyDescent="0.25">
      <c r="A16" s="37"/>
      <c r="B16" s="12" t="s">
        <v>64</v>
      </c>
      <c r="C16" s="18">
        <v>88262</v>
      </c>
      <c r="D16" s="19" t="s">
        <v>83</v>
      </c>
      <c r="E16" s="13" t="s">
        <v>82</v>
      </c>
      <c r="F16" s="55">
        <v>0.6</v>
      </c>
      <c r="G16" s="16">
        <v>25.4</v>
      </c>
      <c r="H16" s="17">
        <f t="shared" si="0"/>
        <v>15.239999999999998</v>
      </c>
    </row>
    <row r="17" spans="2:8" x14ac:dyDescent="0.25">
      <c r="B17" s="135" t="s">
        <v>68</v>
      </c>
      <c r="C17" s="38" t="s">
        <v>144</v>
      </c>
      <c r="D17" s="10" t="s">
        <v>147</v>
      </c>
      <c r="E17" s="9" t="s">
        <v>90</v>
      </c>
      <c r="F17" s="54"/>
      <c r="G17" s="11"/>
      <c r="H17" s="20">
        <f>SUM(H18:H19)</f>
        <v>46.17</v>
      </c>
    </row>
    <row r="18" spans="2:8" x14ac:dyDescent="0.25">
      <c r="B18" s="12" t="s">
        <v>65</v>
      </c>
      <c r="C18" s="18">
        <v>37400</v>
      </c>
      <c r="D18" s="19" t="s">
        <v>140</v>
      </c>
      <c r="E18" s="13" t="s">
        <v>80</v>
      </c>
      <c r="F18" s="55">
        <v>1</v>
      </c>
      <c r="G18" s="16">
        <v>49.61</v>
      </c>
      <c r="H18" s="17">
        <v>41.54</v>
      </c>
    </row>
    <row r="19" spans="2:8" x14ac:dyDescent="0.25">
      <c r="B19" s="12" t="s">
        <v>64</v>
      </c>
      <c r="C19" s="18">
        <v>95541</v>
      </c>
      <c r="D19" s="39" t="s">
        <v>145</v>
      </c>
      <c r="E19" s="13" t="s">
        <v>90</v>
      </c>
      <c r="F19" s="55">
        <v>1</v>
      </c>
      <c r="G19" s="16">
        <v>4.63</v>
      </c>
      <c r="H19" s="17">
        <f>G19*F19</f>
        <v>4.63</v>
      </c>
    </row>
    <row r="20" spans="2:8" x14ac:dyDescent="0.25">
      <c r="B20" s="135" t="s">
        <v>68</v>
      </c>
      <c r="C20" s="38" t="s">
        <v>146</v>
      </c>
      <c r="D20" s="10" t="s">
        <v>139</v>
      </c>
      <c r="E20" s="9" t="s">
        <v>90</v>
      </c>
      <c r="F20" s="54"/>
      <c r="G20" s="11"/>
      <c r="H20" s="20">
        <f>SUM(H21:H22)</f>
        <v>46.17</v>
      </c>
    </row>
    <row r="21" spans="2:8" x14ac:dyDescent="0.25">
      <c r="B21" s="12" t="s">
        <v>65</v>
      </c>
      <c r="C21" s="18">
        <v>37400</v>
      </c>
      <c r="D21" s="19" t="s">
        <v>140</v>
      </c>
      <c r="E21" s="13" t="s">
        <v>80</v>
      </c>
      <c r="F21" s="55">
        <v>1</v>
      </c>
      <c r="G21" s="16">
        <v>49.61</v>
      </c>
      <c r="H21" s="17">
        <v>41.54</v>
      </c>
    </row>
    <row r="22" spans="2:8" x14ac:dyDescent="0.25">
      <c r="B22" s="12" t="s">
        <v>64</v>
      </c>
      <c r="C22" s="18">
        <v>95541</v>
      </c>
      <c r="D22" s="39" t="s">
        <v>145</v>
      </c>
      <c r="E22" s="13" t="s">
        <v>90</v>
      </c>
      <c r="F22" s="55">
        <v>1</v>
      </c>
      <c r="G22" s="16">
        <v>4.63</v>
      </c>
      <c r="H22" s="17">
        <f>G22*F22</f>
        <v>4.63</v>
      </c>
    </row>
    <row r="23" spans="2:8" x14ac:dyDescent="0.25">
      <c r="B23" s="135" t="s">
        <v>68</v>
      </c>
      <c r="C23" s="38" t="s">
        <v>152</v>
      </c>
      <c r="D23" s="10" t="s">
        <v>169</v>
      </c>
      <c r="E23" s="9" t="s">
        <v>90</v>
      </c>
      <c r="F23" s="54"/>
      <c r="G23" s="11"/>
      <c r="H23" s="20">
        <f>SUM(H24:H27)</f>
        <v>19.9816</v>
      </c>
    </row>
    <row r="24" spans="2:8" x14ac:dyDescent="0.25">
      <c r="B24" s="12" t="s">
        <v>65</v>
      </c>
      <c r="C24" s="18">
        <v>11831</v>
      </c>
      <c r="D24" s="39" t="s">
        <v>170</v>
      </c>
      <c r="E24" s="13" t="s">
        <v>90</v>
      </c>
      <c r="F24" s="55">
        <v>1</v>
      </c>
      <c r="G24" s="16">
        <v>17.03</v>
      </c>
      <c r="H24" s="17">
        <f>G24*F24</f>
        <v>17.03</v>
      </c>
    </row>
    <row r="25" spans="2:8" x14ac:dyDescent="0.25">
      <c r="B25" s="12" t="s">
        <v>65</v>
      </c>
      <c r="C25" s="18">
        <v>3146</v>
      </c>
      <c r="D25" s="39" t="s">
        <v>171</v>
      </c>
      <c r="E25" s="13" t="s">
        <v>90</v>
      </c>
      <c r="F25" s="55">
        <v>0.02</v>
      </c>
      <c r="G25" s="16">
        <v>3.4</v>
      </c>
      <c r="H25" s="17">
        <f>G25*F25</f>
        <v>6.8000000000000005E-2</v>
      </c>
    </row>
    <row r="26" spans="2:8" x14ac:dyDescent="0.25">
      <c r="B26" s="12" t="s">
        <v>64</v>
      </c>
      <c r="C26" s="18">
        <v>88267</v>
      </c>
      <c r="D26" s="39" t="s">
        <v>172</v>
      </c>
      <c r="E26" s="13" t="s">
        <v>82</v>
      </c>
      <c r="F26" s="55">
        <v>0.09</v>
      </c>
      <c r="G26" s="16">
        <v>25.9</v>
      </c>
      <c r="H26" s="17">
        <f t="shared" ref="H26:H27" si="1">G26*F26</f>
        <v>2.331</v>
      </c>
    </row>
    <row r="27" spans="2:8" x14ac:dyDescent="0.25">
      <c r="B27" s="12" t="s">
        <v>64</v>
      </c>
      <c r="C27" s="18">
        <v>88316</v>
      </c>
      <c r="D27" s="19" t="s">
        <v>173</v>
      </c>
      <c r="E27" s="13" t="s">
        <v>82</v>
      </c>
      <c r="F27" s="55">
        <v>0.03</v>
      </c>
      <c r="G27" s="16">
        <v>18.420000000000002</v>
      </c>
      <c r="H27" s="17">
        <f t="shared" si="1"/>
        <v>0.55259999999999998</v>
      </c>
    </row>
    <row r="28" spans="2:8" x14ac:dyDescent="0.25">
      <c r="B28" s="135" t="s">
        <v>68</v>
      </c>
      <c r="C28" s="38" t="s">
        <v>189</v>
      </c>
      <c r="D28" s="10" t="s">
        <v>190</v>
      </c>
      <c r="E28" s="9" t="s">
        <v>90</v>
      </c>
      <c r="F28" s="54"/>
      <c r="G28" s="11"/>
      <c r="H28" s="20">
        <f>SUM(H29:H38)</f>
        <v>407.98399999999998</v>
      </c>
    </row>
    <row r="29" spans="2:8" x14ac:dyDescent="0.25">
      <c r="B29" s="12" t="s">
        <v>65</v>
      </c>
      <c r="C29" s="18">
        <v>770</v>
      </c>
      <c r="D29" s="39" t="s">
        <v>191</v>
      </c>
      <c r="E29" s="13" t="s">
        <v>90</v>
      </c>
      <c r="F29" s="55">
        <v>2</v>
      </c>
      <c r="G29" s="16">
        <v>6.01</v>
      </c>
      <c r="H29" s="17">
        <f>G29*F29</f>
        <v>12.02</v>
      </c>
    </row>
    <row r="30" spans="2:8" x14ac:dyDescent="0.25">
      <c r="B30" s="12" t="s">
        <v>65</v>
      </c>
      <c r="C30" s="18">
        <v>11756</v>
      </c>
      <c r="D30" s="39" t="s">
        <v>192</v>
      </c>
      <c r="E30" s="13" t="s">
        <v>90</v>
      </c>
      <c r="F30" s="55">
        <v>2</v>
      </c>
      <c r="G30" s="16">
        <v>34.090000000000003</v>
      </c>
      <c r="H30" s="17">
        <f>G30*F30</f>
        <v>68.180000000000007</v>
      </c>
    </row>
    <row r="31" spans="2:8" x14ac:dyDescent="0.25">
      <c r="B31" s="12" t="s">
        <v>65</v>
      </c>
      <c r="C31" s="18">
        <v>4177</v>
      </c>
      <c r="D31" s="39" t="s">
        <v>193</v>
      </c>
      <c r="E31" s="13" t="s">
        <v>90</v>
      </c>
      <c r="F31" s="55">
        <v>1</v>
      </c>
      <c r="G31" s="16">
        <v>5.92</v>
      </c>
      <c r="H31" s="17">
        <f t="shared" ref="H31:H38" si="2">G31*F31</f>
        <v>5.92</v>
      </c>
    </row>
    <row r="32" spans="2:8" x14ac:dyDescent="0.25">
      <c r="B32" s="12" t="s">
        <v>65</v>
      </c>
      <c r="C32" s="18">
        <v>6294</v>
      </c>
      <c r="D32" s="19" t="s">
        <v>194</v>
      </c>
      <c r="E32" s="13" t="s">
        <v>90</v>
      </c>
      <c r="F32" s="55">
        <v>1</v>
      </c>
      <c r="G32" s="16">
        <v>9.8800000000000008</v>
      </c>
      <c r="H32" s="17">
        <f t="shared" si="2"/>
        <v>9.8800000000000008</v>
      </c>
    </row>
    <row r="33" spans="2:8" x14ac:dyDescent="0.25">
      <c r="B33" s="136" t="s">
        <v>65</v>
      </c>
      <c r="C33" s="44">
        <v>7691</v>
      </c>
      <c r="D33" s="45" t="s">
        <v>195</v>
      </c>
      <c r="E33" s="44" t="s">
        <v>80</v>
      </c>
      <c r="F33" s="56">
        <v>0.4</v>
      </c>
      <c r="G33" s="46">
        <v>19.16</v>
      </c>
      <c r="H33" s="137">
        <f t="shared" si="2"/>
        <v>7.6640000000000006</v>
      </c>
    </row>
    <row r="34" spans="2:8" x14ac:dyDescent="0.25">
      <c r="B34" s="136" t="s">
        <v>65</v>
      </c>
      <c r="C34" s="44">
        <v>11748</v>
      </c>
      <c r="D34" s="45" t="s">
        <v>198</v>
      </c>
      <c r="E34" s="44" t="s">
        <v>90</v>
      </c>
      <c r="F34" s="56">
        <v>2</v>
      </c>
      <c r="G34" s="46">
        <v>41.58</v>
      </c>
      <c r="H34" s="137">
        <f t="shared" si="2"/>
        <v>83.16</v>
      </c>
    </row>
    <row r="35" spans="2:8" x14ac:dyDescent="0.25">
      <c r="B35" s="136" t="s">
        <v>65</v>
      </c>
      <c r="C35" s="44">
        <v>20260</v>
      </c>
      <c r="D35" s="45" t="s">
        <v>196</v>
      </c>
      <c r="E35" s="44" t="s">
        <v>90</v>
      </c>
      <c r="F35" s="56">
        <v>2</v>
      </c>
      <c r="G35" s="46">
        <v>16.04</v>
      </c>
      <c r="H35" s="137">
        <f t="shared" si="2"/>
        <v>32.08</v>
      </c>
    </row>
    <row r="36" spans="2:8" x14ac:dyDescent="0.25">
      <c r="B36" s="136" t="s">
        <v>65</v>
      </c>
      <c r="C36" s="44">
        <v>3146</v>
      </c>
      <c r="D36" s="45" t="s">
        <v>171</v>
      </c>
      <c r="E36" s="44" t="s">
        <v>90</v>
      </c>
      <c r="F36" s="56">
        <v>2</v>
      </c>
      <c r="G36" s="46">
        <v>3.4</v>
      </c>
      <c r="H36" s="137">
        <f t="shared" si="2"/>
        <v>6.8</v>
      </c>
    </row>
    <row r="37" spans="2:8" x14ac:dyDescent="0.25">
      <c r="B37" s="136" t="s">
        <v>64</v>
      </c>
      <c r="C37" s="44">
        <v>88267</v>
      </c>
      <c r="D37" s="39" t="s">
        <v>172</v>
      </c>
      <c r="E37" s="44" t="s">
        <v>82</v>
      </c>
      <c r="F37" s="56">
        <v>4</v>
      </c>
      <c r="G37" s="46">
        <v>25.9</v>
      </c>
      <c r="H37" s="137">
        <f t="shared" si="2"/>
        <v>103.6</v>
      </c>
    </row>
    <row r="38" spans="2:8" x14ac:dyDescent="0.25">
      <c r="B38" s="136" t="s">
        <v>64</v>
      </c>
      <c r="C38" s="44">
        <v>88248</v>
      </c>
      <c r="D38" s="45" t="s">
        <v>197</v>
      </c>
      <c r="E38" s="44" t="s">
        <v>82</v>
      </c>
      <c r="F38" s="56">
        <v>4</v>
      </c>
      <c r="G38" s="46">
        <v>19.670000000000002</v>
      </c>
      <c r="H38" s="137">
        <f t="shared" si="2"/>
        <v>78.680000000000007</v>
      </c>
    </row>
    <row r="39" spans="2:8" x14ac:dyDescent="0.25">
      <c r="B39" s="138" t="s">
        <v>68</v>
      </c>
      <c r="C39" s="62" t="s">
        <v>223</v>
      </c>
      <c r="D39" s="10" t="s">
        <v>224</v>
      </c>
      <c r="E39" s="9" t="s">
        <v>74</v>
      </c>
      <c r="F39" s="54"/>
      <c r="G39" s="11"/>
      <c r="H39" s="20">
        <f>SUM(H40:H41)</f>
        <v>22.58</v>
      </c>
    </row>
    <row r="40" spans="2:8" x14ac:dyDescent="0.25">
      <c r="B40" s="12" t="s">
        <v>64</v>
      </c>
      <c r="C40" s="18">
        <v>88309</v>
      </c>
      <c r="D40" s="39" t="s">
        <v>225</v>
      </c>
      <c r="E40" s="13" t="s">
        <v>82</v>
      </c>
      <c r="F40" s="55">
        <v>0.5</v>
      </c>
      <c r="G40" s="16">
        <v>26.74</v>
      </c>
      <c r="H40" s="17">
        <f>G40*F40</f>
        <v>13.37</v>
      </c>
    </row>
    <row r="41" spans="2:8" x14ac:dyDescent="0.25">
      <c r="B41" s="12" t="s">
        <v>64</v>
      </c>
      <c r="C41" s="18">
        <v>88316</v>
      </c>
      <c r="D41" s="19" t="s">
        <v>173</v>
      </c>
      <c r="E41" s="13" t="s">
        <v>82</v>
      </c>
      <c r="F41" s="55">
        <v>0.5</v>
      </c>
      <c r="G41" s="16">
        <v>18.420000000000002</v>
      </c>
      <c r="H41" s="17">
        <f t="shared" ref="H41" si="3">G41*F41</f>
        <v>9.2100000000000009</v>
      </c>
    </row>
    <row r="42" spans="2:8" x14ac:dyDescent="0.25">
      <c r="B42" s="138" t="s">
        <v>68</v>
      </c>
      <c r="C42" s="62" t="s">
        <v>247</v>
      </c>
      <c r="D42" s="10" t="s">
        <v>248</v>
      </c>
      <c r="E42" s="9" t="s">
        <v>74</v>
      </c>
      <c r="F42" s="54"/>
      <c r="G42" s="11"/>
      <c r="H42" s="20">
        <f>SUM(H43:H46)</f>
        <v>697.11626000000012</v>
      </c>
    </row>
    <row r="43" spans="2:8" x14ac:dyDescent="0.25">
      <c r="B43" s="12" t="s">
        <v>65</v>
      </c>
      <c r="C43" s="18">
        <v>10617</v>
      </c>
      <c r="D43" s="39" t="s">
        <v>249</v>
      </c>
      <c r="E43" s="13" t="s">
        <v>90</v>
      </c>
      <c r="F43" s="55">
        <v>70</v>
      </c>
      <c r="G43" s="16">
        <v>8.2200000000000006</v>
      </c>
      <c r="H43" s="17">
        <f>G43*F43</f>
        <v>575.40000000000009</v>
      </c>
    </row>
    <row r="44" spans="2:8" x14ac:dyDescent="0.25">
      <c r="B44" s="12" t="s">
        <v>69</v>
      </c>
      <c r="C44" s="18" t="s">
        <v>251</v>
      </c>
      <c r="D44" s="45" t="s">
        <v>250</v>
      </c>
      <c r="E44" s="13" t="s">
        <v>86</v>
      </c>
      <c r="F44" s="55">
        <v>8</v>
      </c>
      <c r="G44" s="16">
        <v>6.5</v>
      </c>
      <c r="H44" s="17">
        <f>G44*F44</f>
        <v>52</v>
      </c>
    </row>
    <row r="45" spans="2:8" x14ac:dyDescent="0.25">
      <c r="B45" s="12" t="s">
        <v>64</v>
      </c>
      <c r="C45" s="18">
        <v>88309</v>
      </c>
      <c r="D45" s="39" t="s">
        <v>225</v>
      </c>
      <c r="E45" s="13" t="s">
        <v>82</v>
      </c>
      <c r="F45" s="55">
        <v>1.9390000000000001</v>
      </c>
      <c r="G45" s="16">
        <v>26.74</v>
      </c>
      <c r="H45" s="17">
        <f t="shared" ref="H45:H46" si="4">G45*F45</f>
        <v>51.848860000000002</v>
      </c>
    </row>
    <row r="46" spans="2:8" x14ac:dyDescent="0.25">
      <c r="B46" s="12" t="s">
        <v>64</v>
      </c>
      <c r="C46" s="18">
        <v>88316</v>
      </c>
      <c r="D46" s="19" t="s">
        <v>173</v>
      </c>
      <c r="E46" s="13" t="s">
        <v>82</v>
      </c>
      <c r="F46" s="55">
        <v>0.97</v>
      </c>
      <c r="G46" s="16">
        <v>18.420000000000002</v>
      </c>
      <c r="H46" s="17">
        <f t="shared" si="4"/>
        <v>17.8674</v>
      </c>
    </row>
    <row r="47" spans="2:8" x14ac:dyDescent="0.25">
      <c r="B47" s="138" t="s">
        <v>68</v>
      </c>
      <c r="C47" s="62" t="s">
        <v>254</v>
      </c>
      <c r="D47" s="10" t="s">
        <v>255</v>
      </c>
      <c r="E47" s="9" t="s">
        <v>74</v>
      </c>
      <c r="F47" s="54"/>
      <c r="G47" s="11"/>
      <c r="H47" s="20">
        <f>SUM(H48:H50)</f>
        <v>33.297000000000004</v>
      </c>
    </row>
    <row r="48" spans="2:8" x14ac:dyDescent="0.25">
      <c r="B48" s="12" t="s">
        <v>65</v>
      </c>
      <c r="C48" s="18">
        <v>7304</v>
      </c>
      <c r="D48" s="39" t="s">
        <v>256</v>
      </c>
      <c r="E48" s="13" t="s">
        <v>257</v>
      </c>
      <c r="F48" s="55">
        <v>0.2</v>
      </c>
      <c r="G48" s="16">
        <v>80.790000000000006</v>
      </c>
      <c r="H48" s="17">
        <f>G48*F48</f>
        <v>16.158000000000001</v>
      </c>
    </row>
    <row r="49" spans="2:8" x14ac:dyDescent="0.25">
      <c r="B49" s="12" t="s">
        <v>64</v>
      </c>
      <c r="C49" s="18">
        <v>88312</v>
      </c>
      <c r="D49" s="39" t="s">
        <v>265</v>
      </c>
      <c r="E49" s="13" t="s">
        <v>82</v>
      </c>
      <c r="F49" s="55">
        <v>0.4</v>
      </c>
      <c r="G49" s="16">
        <v>26.73</v>
      </c>
      <c r="H49" s="17">
        <f t="shared" ref="H49:H50" si="5">G49*F49</f>
        <v>10.692</v>
      </c>
    </row>
    <row r="50" spans="2:8" x14ac:dyDescent="0.25">
      <c r="B50" s="12" t="s">
        <v>64</v>
      </c>
      <c r="C50" s="18">
        <v>88316</v>
      </c>
      <c r="D50" s="19" t="s">
        <v>173</v>
      </c>
      <c r="E50" s="13" t="s">
        <v>82</v>
      </c>
      <c r="F50" s="55">
        <v>0.35</v>
      </c>
      <c r="G50" s="16">
        <v>18.420000000000002</v>
      </c>
      <c r="H50" s="17">
        <f t="shared" si="5"/>
        <v>6.4470000000000001</v>
      </c>
    </row>
    <row r="51" spans="2:8" x14ac:dyDescent="0.25">
      <c r="B51" s="138" t="s">
        <v>68</v>
      </c>
      <c r="C51" s="62" t="s">
        <v>266</v>
      </c>
      <c r="D51" s="10" t="s">
        <v>301</v>
      </c>
      <c r="E51" s="9" t="s">
        <v>74</v>
      </c>
      <c r="F51" s="54"/>
      <c r="G51" s="11"/>
      <c r="H51" s="20">
        <f>SUM(H52)</f>
        <v>12.074999999999999</v>
      </c>
    </row>
    <row r="52" spans="2:8" x14ac:dyDescent="0.25">
      <c r="B52" s="12" t="s">
        <v>64</v>
      </c>
      <c r="C52" s="18">
        <v>88261</v>
      </c>
      <c r="D52" s="39" t="s">
        <v>267</v>
      </c>
      <c r="E52" s="13" t="s">
        <v>82</v>
      </c>
      <c r="F52" s="55">
        <v>0.5</v>
      </c>
      <c r="G52" s="16">
        <v>24.15</v>
      </c>
      <c r="H52" s="17">
        <f>G52*F52</f>
        <v>12.074999999999999</v>
      </c>
    </row>
    <row r="53" spans="2:8" x14ac:dyDescent="0.25">
      <c r="B53" s="138" t="s">
        <v>68</v>
      </c>
      <c r="C53" s="62" t="s">
        <v>268</v>
      </c>
      <c r="D53" s="10" t="s">
        <v>269</v>
      </c>
      <c r="E53" s="9" t="s">
        <v>74</v>
      </c>
      <c r="F53" s="54"/>
      <c r="G53" s="11"/>
      <c r="H53" s="20">
        <f>SUM(H54:H55)</f>
        <v>19.547499999999999</v>
      </c>
    </row>
    <row r="54" spans="2:8" x14ac:dyDescent="0.25">
      <c r="B54" s="12" t="s">
        <v>64</v>
      </c>
      <c r="C54" s="18">
        <v>88261</v>
      </c>
      <c r="D54" s="39" t="s">
        <v>267</v>
      </c>
      <c r="E54" s="13" t="s">
        <v>82</v>
      </c>
      <c r="F54" s="55">
        <v>0.65</v>
      </c>
      <c r="G54" s="16">
        <v>24.15</v>
      </c>
      <c r="H54" s="17">
        <f>G54*F54</f>
        <v>15.6975</v>
      </c>
    </row>
    <row r="55" spans="2:8" x14ac:dyDescent="0.25">
      <c r="B55" s="12" t="s">
        <v>65</v>
      </c>
      <c r="C55" s="18">
        <v>20007</v>
      </c>
      <c r="D55" s="39" t="s">
        <v>270</v>
      </c>
      <c r="E55" s="13" t="s">
        <v>80</v>
      </c>
      <c r="F55" s="55">
        <v>0.77</v>
      </c>
      <c r="G55" s="16">
        <v>5</v>
      </c>
      <c r="H55" s="17">
        <f>G55*F55</f>
        <v>3.85</v>
      </c>
    </row>
    <row r="56" spans="2:8" x14ac:dyDescent="0.25">
      <c r="B56" s="138" t="s">
        <v>68</v>
      </c>
      <c r="C56" s="62" t="s">
        <v>274</v>
      </c>
      <c r="D56" s="10" t="s">
        <v>271</v>
      </c>
      <c r="E56" s="9" t="s">
        <v>90</v>
      </c>
      <c r="F56" s="54"/>
      <c r="G56" s="11"/>
      <c r="H56" s="20">
        <f>SUM(H57:H58)</f>
        <v>48.28</v>
      </c>
    </row>
    <row r="57" spans="2:8" x14ac:dyDescent="0.25">
      <c r="B57" s="12" t="s">
        <v>64</v>
      </c>
      <c r="C57" s="18">
        <v>88315</v>
      </c>
      <c r="D57" s="39" t="s">
        <v>273</v>
      </c>
      <c r="E57" s="13" t="s">
        <v>82</v>
      </c>
      <c r="F57" s="55">
        <v>0.5</v>
      </c>
      <c r="G57" s="16">
        <v>26.56</v>
      </c>
      <c r="H57" s="17">
        <f>G57*F57</f>
        <v>13.28</v>
      </c>
    </row>
    <row r="58" spans="2:8" x14ac:dyDescent="0.25">
      <c r="B58" s="12" t="s">
        <v>69</v>
      </c>
      <c r="C58" s="18" t="s">
        <v>251</v>
      </c>
      <c r="D58" s="39" t="s">
        <v>272</v>
      </c>
      <c r="E58" s="13" t="s">
        <v>90</v>
      </c>
      <c r="F58" s="55">
        <v>1</v>
      </c>
      <c r="G58" s="16">
        <v>35</v>
      </c>
      <c r="H58" s="17">
        <f>G58*F58</f>
        <v>35</v>
      </c>
    </row>
    <row r="59" spans="2:8" x14ac:dyDescent="0.25">
      <c r="B59" s="138" t="s">
        <v>68</v>
      </c>
      <c r="C59" s="62" t="s">
        <v>289</v>
      </c>
      <c r="D59" s="10" t="s">
        <v>290</v>
      </c>
      <c r="E59" s="9" t="s">
        <v>74</v>
      </c>
      <c r="F59" s="54"/>
      <c r="G59" s="11"/>
      <c r="H59" s="20">
        <f>SUM(H60:H65)</f>
        <v>49.333400000000005</v>
      </c>
    </row>
    <row r="60" spans="2:8" x14ac:dyDescent="0.25">
      <c r="B60" s="12" t="s">
        <v>64</v>
      </c>
      <c r="C60" s="18">
        <v>88310</v>
      </c>
      <c r="D60" s="39" t="s">
        <v>258</v>
      </c>
      <c r="E60" s="13" t="s">
        <v>82</v>
      </c>
      <c r="F60" s="55">
        <v>0.8</v>
      </c>
      <c r="G60" s="16">
        <v>26.73</v>
      </c>
      <c r="H60" s="17">
        <f>G60*F60</f>
        <v>21.384</v>
      </c>
    </row>
    <row r="61" spans="2:8" x14ac:dyDescent="0.25">
      <c r="B61" s="12" t="s">
        <v>64</v>
      </c>
      <c r="C61" s="18">
        <v>88316</v>
      </c>
      <c r="D61" s="19" t="s">
        <v>173</v>
      </c>
      <c r="E61" s="13" t="s">
        <v>82</v>
      </c>
      <c r="F61" s="55">
        <v>0.8</v>
      </c>
      <c r="G61" s="16">
        <v>18.420000000000002</v>
      </c>
      <c r="H61" s="17">
        <f>G61*F61</f>
        <v>14.736000000000002</v>
      </c>
    </row>
    <row r="62" spans="2:8" x14ac:dyDescent="0.25">
      <c r="B62" s="12" t="s">
        <v>65</v>
      </c>
      <c r="C62" s="18">
        <v>3768</v>
      </c>
      <c r="D62" s="39" t="s">
        <v>291</v>
      </c>
      <c r="E62" s="13" t="s">
        <v>90</v>
      </c>
      <c r="F62" s="55">
        <v>0.3</v>
      </c>
      <c r="G62" s="16">
        <v>4.2699999999999996</v>
      </c>
      <c r="H62" s="17">
        <f t="shared" ref="H62:H65" si="6">G62*F62</f>
        <v>1.2809999999999999</v>
      </c>
    </row>
    <row r="63" spans="2:8" x14ac:dyDescent="0.25">
      <c r="B63" s="12" t="s">
        <v>65</v>
      </c>
      <c r="C63" s="18">
        <v>5318</v>
      </c>
      <c r="D63" s="19" t="s">
        <v>294</v>
      </c>
      <c r="E63" s="13" t="s">
        <v>293</v>
      </c>
      <c r="F63" s="55">
        <v>0.03</v>
      </c>
      <c r="G63" s="16">
        <v>20.52</v>
      </c>
      <c r="H63" s="17">
        <f t="shared" si="6"/>
        <v>0.61559999999999993</v>
      </c>
    </row>
    <row r="64" spans="2:8" x14ac:dyDescent="0.25">
      <c r="B64" s="12" t="s">
        <v>65</v>
      </c>
      <c r="C64" s="18">
        <v>7292</v>
      </c>
      <c r="D64" s="19" t="s">
        <v>292</v>
      </c>
      <c r="E64" s="13" t="s">
        <v>293</v>
      </c>
      <c r="F64" s="55">
        <v>0.152</v>
      </c>
      <c r="G64" s="16">
        <v>39.159999999999997</v>
      </c>
      <c r="H64" s="17">
        <f t="shared" si="6"/>
        <v>5.9523199999999994</v>
      </c>
    </row>
    <row r="65" spans="2:8" x14ac:dyDescent="0.25">
      <c r="B65" s="12" t="s">
        <v>65</v>
      </c>
      <c r="C65" s="18">
        <v>7307</v>
      </c>
      <c r="D65" s="19" t="s">
        <v>295</v>
      </c>
      <c r="E65" s="13" t="s">
        <v>293</v>
      </c>
      <c r="F65" s="55">
        <v>0.127</v>
      </c>
      <c r="G65" s="16">
        <v>42.24</v>
      </c>
      <c r="H65" s="17">
        <f t="shared" si="6"/>
        <v>5.3644800000000004</v>
      </c>
    </row>
    <row r="66" spans="2:8" x14ac:dyDescent="0.25">
      <c r="B66" s="138" t="s">
        <v>68</v>
      </c>
      <c r="C66" s="62" t="s">
        <v>309</v>
      </c>
      <c r="D66" s="10" t="s">
        <v>325</v>
      </c>
      <c r="E66" s="9" t="s">
        <v>90</v>
      </c>
      <c r="F66" s="54"/>
      <c r="G66" s="11"/>
      <c r="H66" s="20">
        <f>SUM(H67:H68)</f>
        <v>34.914999999999999</v>
      </c>
    </row>
    <row r="67" spans="2:8" x14ac:dyDescent="0.25">
      <c r="B67" s="12" t="s">
        <v>64</v>
      </c>
      <c r="C67" s="18">
        <v>88309</v>
      </c>
      <c r="D67" s="39" t="s">
        <v>225</v>
      </c>
      <c r="E67" s="13" t="s">
        <v>82</v>
      </c>
      <c r="F67" s="55">
        <v>0.25</v>
      </c>
      <c r="G67" s="16">
        <v>26.74</v>
      </c>
      <c r="H67" s="17">
        <f>G67*F67</f>
        <v>6.6849999999999996</v>
      </c>
    </row>
    <row r="68" spans="2:8" ht="33" x14ac:dyDescent="0.25">
      <c r="B68" s="12" t="s">
        <v>65</v>
      </c>
      <c r="C68" s="18">
        <v>37559</v>
      </c>
      <c r="D68" s="45" t="s">
        <v>310</v>
      </c>
      <c r="E68" s="13" t="s">
        <v>90</v>
      </c>
      <c r="F68" s="55">
        <v>1</v>
      </c>
      <c r="G68" s="16">
        <v>28.23</v>
      </c>
      <c r="H68" s="17">
        <f>G68*F68</f>
        <v>28.23</v>
      </c>
    </row>
    <row r="69" spans="2:8" x14ac:dyDescent="0.25">
      <c r="B69" s="12" t="s">
        <v>65</v>
      </c>
      <c r="C69" s="18">
        <v>4791</v>
      </c>
      <c r="D69" s="19" t="s">
        <v>311</v>
      </c>
      <c r="E69" s="13" t="s">
        <v>86</v>
      </c>
      <c r="F69" s="55">
        <v>0.15</v>
      </c>
      <c r="G69" s="16">
        <v>30.63</v>
      </c>
      <c r="H69" s="17">
        <f>G69*F69</f>
        <v>4.5945</v>
      </c>
    </row>
    <row r="70" spans="2:8" ht="33" x14ac:dyDescent="0.25">
      <c r="B70" s="138" t="s">
        <v>68</v>
      </c>
      <c r="C70" s="62" t="s">
        <v>329</v>
      </c>
      <c r="D70" s="10" t="s">
        <v>326</v>
      </c>
      <c r="E70" s="9" t="s">
        <v>90</v>
      </c>
      <c r="F70" s="54"/>
      <c r="G70" s="11"/>
      <c r="H70" s="20">
        <f>SUM(H71:H72)</f>
        <v>457.92500000000001</v>
      </c>
    </row>
    <row r="71" spans="2:8" x14ac:dyDescent="0.25">
      <c r="B71" s="12" t="s">
        <v>69</v>
      </c>
      <c r="C71" s="18" t="s">
        <v>251</v>
      </c>
      <c r="D71" s="39" t="s">
        <v>327</v>
      </c>
      <c r="E71" s="13" t="s">
        <v>90</v>
      </c>
      <c r="F71" s="55">
        <v>1</v>
      </c>
      <c r="G71" s="16">
        <v>450</v>
      </c>
      <c r="H71" s="17">
        <f>G71*F71</f>
        <v>450</v>
      </c>
    </row>
    <row r="72" spans="2:8" x14ac:dyDescent="0.25">
      <c r="B72" s="12" t="s">
        <v>64</v>
      </c>
      <c r="C72" s="18">
        <v>88264</v>
      </c>
      <c r="D72" s="45" t="s">
        <v>328</v>
      </c>
      <c r="E72" s="13" t="s">
        <v>82</v>
      </c>
      <c r="F72" s="55">
        <v>0.25</v>
      </c>
      <c r="G72" s="16">
        <v>31.7</v>
      </c>
      <c r="H72" s="17">
        <f>G72*F72</f>
        <v>7.9249999999999998</v>
      </c>
    </row>
    <row r="73" spans="2:8" ht="33" x14ac:dyDescent="0.25">
      <c r="B73" s="138" t="s">
        <v>68</v>
      </c>
      <c r="C73" s="62" t="s">
        <v>331</v>
      </c>
      <c r="D73" s="10" t="s">
        <v>330</v>
      </c>
      <c r="E73" s="9" t="s">
        <v>90</v>
      </c>
      <c r="F73" s="54"/>
      <c r="G73" s="11"/>
      <c r="H73" s="20">
        <f>SUM(H74:H75)</f>
        <v>307.92500000000001</v>
      </c>
    </row>
    <row r="74" spans="2:8" x14ac:dyDescent="0.25">
      <c r="B74" s="12" t="s">
        <v>69</v>
      </c>
      <c r="C74" s="18" t="s">
        <v>251</v>
      </c>
      <c r="D74" s="39" t="s">
        <v>327</v>
      </c>
      <c r="E74" s="13" t="s">
        <v>90</v>
      </c>
      <c r="F74" s="55">
        <v>1</v>
      </c>
      <c r="G74" s="16">
        <v>300</v>
      </c>
      <c r="H74" s="17">
        <f>G74*F74</f>
        <v>300</v>
      </c>
    </row>
    <row r="75" spans="2:8" x14ac:dyDescent="0.25">
      <c r="B75" s="12" t="s">
        <v>64</v>
      </c>
      <c r="C75" s="18">
        <v>88264</v>
      </c>
      <c r="D75" s="45" t="s">
        <v>328</v>
      </c>
      <c r="E75" s="13" t="s">
        <v>82</v>
      </c>
      <c r="F75" s="55">
        <v>0.25</v>
      </c>
      <c r="G75" s="16">
        <v>31.7</v>
      </c>
      <c r="H75" s="17">
        <f>G75*F75</f>
        <v>7.9249999999999998</v>
      </c>
    </row>
    <row r="76" spans="2:8" x14ac:dyDescent="0.25">
      <c r="B76" s="138" t="s">
        <v>68</v>
      </c>
      <c r="C76" s="62" t="s">
        <v>332</v>
      </c>
      <c r="D76" s="10" t="s">
        <v>335</v>
      </c>
      <c r="E76" s="9" t="s">
        <v>380</v>
      </c>
      <c r="F76" s="54"/>
      <c r="G76" s="11"/>
      <c r="H76" s="20">
        <f>SUM(H77:H81)</f>
        <v>159.16049000000001</v>
      </c>
    </row>
    <row r="77" spans="2:8" x14ac:dyDescent="0.25">
      <c r="B77" s="12" t="s">
        <v>65</v>
      </c>
      <c r="C77" s="18">
        <v>7170</v>
      </c>
      <c r="D77" s="39" t="s">
        <v>333</v>
      </c>
      <c r="E77" s="13" t="s">
        <v>74</v>
      </c>
      <c r="F77" s="55">
        <v>1.1000000000000001</v>
      </c>
      <c r="G77" s="16">
        <v>3.49</v>
      </c>
      <c r="H77" s="17">
        <f>G77*F77</f>
        <v>3.8390000000000004</v>
      </c>
    </row>
    <row r="78" spans="2:8" x14ac:dyDescent="0.25">
      <c r="B78" s="12" t="s">
        <v>65</v>
      </c>
      <c r="C78" s="18">
        <v>36888</v>
      </c>
      <c r="D78" s="39" t="s">
        <v>403</v>
      </c>
      <c r="E78" s="13" t="s">
        <v>80</v>
      </c>
      <c r="F78" s="55">
        <v>3.5129999999999999</v>
      </c>
      <c r="G78" s="16">
        <v>33.229999999999997</v>
      </c>
      <c r="H78" s="17">
        <f>G78*F78</f>
        <v>116.73698999999999</v>
      </c>
    </row>
    <row r="79" spans="2:8" x14ac:dyDescent="0.25">
      <c r="B79" s="12" t="s">
        <v>65</v>
      </c>
      <c r="C79" s="18">
        <v>11950</v>
      </c>
      <c r="D79" s="39" t="s">
        <v>404</v>
      </c>
      <c r="E79" s="13" t="s">
        <v>90</v>
      </c>
      <c r="F79" s="55">
        <v>12</v>
      </c>
      <c r="G79" s="16">
        <v>0.2</v>
      </c>
      <c r="H79" s="17">
        <f>G79*F79</f>
        <v>2.4000000000000004</v>
      </c>
    </row>
    <row r="80" spans="2:8" x14ac:dyDescent="0.25">
      <c r="B80" s="12" t="s">
        <v>64</v>
      </c>
      <c r="C80" s="18">
        <v>88261</v>
      </c>
      <c r="D80" s="39" t="s">
        <v>267</v>
      </c>
      <c r="E80" s="13" t="s">
        <v>82</v>
      </c>
      <c r="F80" s="55">
        <v>0.85</v>
      </c>
      <c r="G80" s="16">
        <v>24.15</v>
      </c>
      <c r="H80" s="17">
        <f>G80*F80</f>
        <v>20.5275</v>
      </c>
    </row>
    <row r="81" spans="2:8" x14ac:dyDescent="0.25">
      <c r="B81" s="12" t="s">
        <v>64</v>
      </c>
      <c r="C81" s="18">
        <v>88316</v>
      </c>
      <c r="D81" s="19" t="s">
        <v>173</v>
      </c>
      <c r="E81" s="13" t="s">
        <v>82</v>
      </c>
      <c r="F81" s="55">
        <v>0.85</v>
      </c>
      <c r="G81" s="16">
        <v>18.420000000000002</v>
      </c>
      <c r="H81" s="17">
        <f>G81*F81</f>
        <v>15.657000000000002</v>
      </c>
    </row>
    <row r="82" spans="2:8" x14ac:dyDescent="0.25">
      <c r="B82" s="138" t="s">
        <v>68</v>
      </c>
      <c r="C82" s="62" t="s">
        <v>379</v>
      </c>
      <c r="D82" s="10" t="s">
        <v>398</v>
      </c>
      <c r="E82" s="9" t="s">
        <v>400</v>
      </c>
      <c r="F82" s="54"/>
      <c r="G82" s="11"/>
      <c r="H82" s="20">
        <f>SUM(H83:H85)</f>
        <v>1814.3899999999999</v>
      </c>
    </row>
    <row r="83" spans="2:8" x14ac:dyDescent="0.25">
      <c r="B83" s="12" t="s">
        <v>64</v>
      </c>
      <c r="C83" s="18">
        <v>88629</v>
      </c>
      <c r="D83" s="39" t="s">
        <v>399</v>
      </c>
      <c r="E83" s="13" t="s">
        <v>400</v>
      </c>
      <c r="F83" s="55">
        <v>1</v>
      </c>
      <c r="G83" s="16">
        <v>685.39</v>
      </c>
      <c r="H83" s="17">
        <f>G83*F83</f>
        <v>685.39</v>
      </c>
    </row>
    <row r="84" spans="2:8" x14ac:dyDescent="0.25">
      <c r="B84" s="12" t="s">
        <v>64</v>
      </c>
      <c r="C84" s="18">
        <v>88309</v>
      </c>
      <c r="D84" s="39" t="s">
        <v>225</v>
      </c>
      <c r="E84" s="13" t="s">
        <v>82</v>
      </c>
      <c r="F84" s="55">
        <v>25</v>
      </c>
      <c r="G84" s="16">
        <v>26.74</v>
      </c>
      <c r="H84" s="17">
        <f>G84*F84</f>
        <v>668.5</v>
      </c>
    </row>
    <row r="85" spans="2:8" x14ac:dyDescent="0.25">
      <c r="B85" s="12" t="s">
        <v>64</v>
      </c>
      <c r="C85" s="18">
        <v>88316</v>
      </c>
      <c r="D85" s="19" t="s">
        <v>173</v>
      </c>
      <c r="E85" s="13" t="s">
        <v>82</v>
      </c>
      <c r="F85" s="55">
        <v>25</v>
      </c>
      <c r="G85" s="16">
        <v>18.420000000000002</v>
      </c>
      <c r="H85" s="17">
        <f>G85*F85</f>
        <v>460.50000000000006</v>
      </c>
    </row>
    <row r="86" spans="2:8" x14ac:dyDescent="0.25">
      <c r="B86" s="138" t="s">
        <v>68</v>
      </c>
      <c r="C86" s="62" t="s">
        <v>401</v>
      </c>
      <c r="D86" s="10" t="s">
        <v>402</v>
      </c>
      <c r="E86" s="9" t="s">
        <v>80</v>
      </c>
      <c r="F86" s="54"/>
      <c r="G86" s="11"/>
      <c r="H86" s="20">
        <f>SUM(H87:H89)</f>
        <v>81.718080000000015</v>
      </c>
    </row>
    <row r="87" spans="2:8" x14ac:dyDescent="0.25">
      <c r="B87" s="12" t="s">
        <v>65</v>
      </c>
      <c r="C87" s="18">
        <v>142</v>
      </c>
      <c r="D87" s="39" t="s">
        <v>405</v>
      </c>
      <c r="E87" s="13" t="s">
        <v>406</v>
      </c>
      <c r="F87" s="55">
        <v>0.8</v>
      </c>
      <c r="G87" s="16">
        <v>31.7</v>
      </c>
      <c r="H87" s="17">
        <f>G87*F87</f>
        <v>25.36</v>
      </c>
    </row>
    <row r="88" spans="2:8" x14ac:dyDescent="0.25">
      <c r="B88" s="12" t="s">
        <v>64</v>
      </c>
      <c r="C88" s="18">
        <v>88309</v>
      </c>
      <c r="D88" s="39" t="s">
        <v>225</v>
      </c>
      <c r="E88" s="13" t="s">
        <v>82</v>
      </c>
      <c r="F88" s="55">
        <v>1.85</v>
      </c>
      <c r="G88" s="16">
        <v>26.74</v>
      </c>
      <c r="H88" s="17">
        <f>G88*F88</f>
        <v>49.469000000000001</v>
      </c>
    </row>
    <row r="89" spans="2:8" x14ac:dyDescent="0.25">
      <c r="B89" s="12" t="s">
        <v>64</v>
      </c>
      <c r="C89" s="18">
        <v>88316</v>
      </c>
      <c r="D89" s="19" t="s">
        <v>173</v>
      </c>
      <c r="E89" s="13" t="s">
        <v>82</v>
      </c>
      <c r="F89" s="55">
        <v>0.374</v>
      </c>
      <c r="G89" s="16">
        <v>18.420000000000002</v>
      </c>
      <c r="H89" s="17">
        <f>G89*F89</f>
        <v>6.8890800000000008</v>
      </c>
    </row>
    <row r="90" spans="2:8" x14ac:dyDescent="0.25">
      <c r="B90" s="138" t="s">
        <v>68</v>
      </c>
      <c r="C90" s="62" t="s">
        <v>417</v>
      </c>
      <c r="D90" s="10" t="s">
        <v>418</v>
      </c>
      <c r="E90" s="9" t="s">
        <v>90</v>
      </c>
      <c r="F90" s="54"/>
      <c r="G90" s="11"/>
      <c r="H90" s="20">
        <f>SUM(H91:H93)</f>
        <v>90.298999999999992</v>
      </c>
    </row>
    <row r="91" spans="2:8" x14ac:dyDescent="0.25">
      <c r="B91" s="12" t="s">
        <v>69</v>
      </c>
      <c r="C91" s="18" t="s">
        <v>251</v>
      </c>
      <c r="D91" s="39" t="s">
        <v>419</v>
      </c>
      <c r="E91" s="13" t="s">
        <v>90</v>
      </c>
      <c r="F91" s="55">
        <v>2</v>
      </c>
      <c r="G91" s="16">
        <v>30</v>
      </c>
      <c r="H91" s="17">
        <f>G91*F91</f>
        <v>60</v>
      </c>
    </row>
    <row r="92" spans="2:8" x14ac:dyDescent="0.25">
      <c r="B92" s="12" t="s">
        <v>65</v>
      </c>
      <c r="C92" s="18">
        <v>39961</v>
      </c>
      <c r="D92" s="39" t="s">
        <v>420</v>
      </c>
      <c r="E92" s="13" t="s">
        <v>90</v>
      </c>
      <c r="F92" s="55">
        <v>1</v>
      </c>
      <c r="G92" s="16">
        <v>20.94</v>
      </c>
      <c r="H92" s="17">
        <f>G92*F92</f>
        <v>20.94</v>
      </c>
    </row>
    <row r="93" spans="2:8" x14ac:dyDescent="0.25">
      <c r="B93" s="12" t="s">
        <v>64</v>
      </c>
      <c r="C93" s="18">
        <v>88309</v>
      </c>
      <c r="D93" s="19" t="s">
        <v>225</v>
      </c>
      <c r="E93" s="13" t="s">
        <v>82</v>
      </c>
      <c r="F93" s="55">
        <v>0.35</v>
      </c>
      <c r="G93" s="16">
        <v>26.74</v>
      </c>
      <c r="H93" s="17">
        <f>G93*F93</f>
        <v>9.3589999999999982</v>
      </c>
    </row>
    <row r="94" spans="2:8" x14ac:dyDescent="0.25">
      <c r="B94" s="138" t="s">
        <v>68</v>
      </c>
      <c r="C94" s="62" t="s">
        <v>423</v>
      </c>
      <c r="D94" s="10" t="s">
        <v>421</v>
      </c>
      <c r="E94" s="9" t="s">
        <v>90</v>
      </c>
      <c r="F94" s="54"/>
      <c r="G94" s="11"/>
      <c r="H94" s="20">
        <f>SUM(H95:H96)</f>
        <v>281.7</v>
      </c>
    </row>
    <row r="95" spans="2:8" x14ac:dyDescent="0.25">
      <c r="B95" s="12" t="s">
        <v>69</v>
      </c>
      <c r="C95" s="18" t="s">
        <v>251</v>
      </c>
      <c r="D95" s="39" t="s">
        <v>422</v>
      </c>
      <c r="E95" s="13" t="s">
        <v>90</v>
      </c>
      <c r="F95" s="55">
        <v>1</v>
      </c>
      <c r="G95" s="16">
        <v>250</v>
      </c>
      <c r="H95" s="17">
        <f>G95*F95</f>
        <v>250</v>
      </c>
    </row>
    <row r="96" spans="2:8" x14ac:dyDescent="0.25">
      <c r="B96" s="12" t="s">
        <v>64</v>
      </c>
      <c r="C96" s="18">
        <v>88264</v>
      </c>
      <c r="D96" s="45" t="s">
        <v>328</v>
      </c>
      <c r="E96" s="13" t="s">
        <v>82</v>
      </c>
      <c r="F96" s="55">
        <v>1</v>
      </c>
      <c r="G96" s="16">
        <v>31.7</v>
      </c>
      <c r="H96" s="17">
        <f>G96*F96</f>
        <v>31.7</v>
      </c>
    </row>
    <row r="97" spans="2:8" x14ac:dyDescent="0.25">
      <c r="B97" s="138" t="s">
        <v>68</v>
      </c>
      <c r="C97" s="62" t="s">
        <v>441</v>
      </c>
      <c r="D97" s="10" t="s">
        <v>440</v>
      </c>
      <c r="E97" s="9" t="s">
        <v>90</v>
      </c>
      <c r="F97" s="54"/>
      <c r="G97" s="11"/>
      <c r="H97" s="20">
        <f>SUM(H98:H100)</f>
        <v>21.049999999999997</v>
      </c>
    </row>
    <row r="98" spans="2:8" x14ac:dyDescent="0.25">
      <c r="B98" s="12" t="s">
        <v>65</v>
      </c>
      <c r="C98" s="18">
        <v>39352</v>
      </c>
      <c r="D98" s="39" t="s">
        <v>448</v>
      </c>
      <c r="E98" s="13" t="s">
        <v>90</v>
      </c>
      <c r="F98" s="55">
        <v>1</v>
      </c>
      <c r="G98" s="16">
        <v>3.37</v>
      </c>
      <c r="H98" s="17">
        <f>G98*F98</f>
        <v>3.37</v>
      </c>
    </row>
    <row r="99" spans="2:8" x14ac:dyDescent="0.25">
      <c r="B99" s="12" t="s">
        <v>65</v>
      </c>
      <c r="C99" s="18">
        <v>38101</v>
      </c>
      <c r="D99" s="39" t="s">
        <v>449</v>
      </c>
      <c r="E99" s="13" t="s">
        <v>90</v>
      </c>
      <c r="F99" s="55">
        <v>1</v>
      </c>
      <c r="G99" s="16">
        <v>8.17</v>
      </c>
      <c r="H99" s="17">
        <f>G99*F99</f>
        <v>8.17</v>
      </c>
    </row>
    <row r="100" spans="2:8" x14ac:dyDescent="0.25">
      <c r="B100" s="12" t="s">
        <v>64</v>
      </c>
      <c r="C100" s="18">
        <v>88264</v>
      </c>
      <c r="D100" s="45" t="s">
        <v>328</v>
      </c>
      <c r="E100" s="13" t="s">
        <v>82</v>
      </c>
      <c r="F100" s="55">
        <v>0.3</v>
      </c>
      <c r="G100" s="16">
        <v>31.7</v>
      </c>
      <c r="H100" s="17">
        <f>G100*F100</f>
        <v>9.51</v>
      </c>
    </row>
    <row r="101" spans="2:8" x14ac:dyDescent="0.25">
      <c r="B101" s="138" t="s">
        <v>68</v>
      </c>
      <c r="C101" s="62" t="s">
        <v>442</v>
      </c>
      <c r="D101" s="10" t="s">
        <v>443</v>
      </c>
      <c r="E101" s="9" t="s">
        <v>90</v>
      </c>
      <c r="F101" s="54"/>
      <c r="G101" s="11"/>
      <c r="H101" s="20">
        <f>SUM(H102:H104)</f>
        <v>30.27561</v>
      </c>
    </row>
    <row r="102" spans="2:8" x14ac:dyDescent="0.25">
      <c r="B102" s="12" t="s">
        <v>65</v>
      </c>
      <c r="C102" s="18">
        <v>39352</v>
      </c>
      <c r="D102" s="39" t="s">
        <v>448</v>
      </c>
      <c r="E102" s="13" t="s">
        <v>90</v>
      </c>
      <c r="F102" s="55">
        <v>1</v>
      </c>
      <c r="G102" s="16">
        <v>3.37</v>
      </c>
      <c r="H102" s="17">
        <f>G102*F102</f>
        <v>3.37</v>
      </c>
    </row>
    <row r="103" spans="2:8" x14ac:dyDescent="0.25">
      <c r="B103" s="12" t="s">
        <v>65</v>
      </c>
      <c r="C103" s="18">
        <v>38101</v>
      </c>
      <c r="D103" s="39" t="s">
        <v>449</v>
      </c>
      <c r="E103" s="13" t="s">
        <v>90</v>
      </c>
      <c r="F103" s="55">
        <v>2</v>
      </c>
      <c r="G103" s="16">
        <v>8.17</v>
      </c>
      <c r="H103" s="17">
        <f>G103*F103</f>
        <v>16.34</v>
      </c>
    </row>
    <row r="104" spans="2:8" x14ac:dyDescent="0.25">
      <c r="B104" s="12" t="s">
        <v>64</v>
      </c>
      <c r="C104" s="18">
        <v>88264</v>
      </c>
      <c r="D104" s="45" t="s">
        <v>328</v>
      </c>
      <c r="E104" s="13" t="s">
        <v>82</v>
      </c>
      <c r="F104" s="55">
        <v>0.33329999999999999</v>
      </c>
      <c r="G104" s="16">
        <v>31.7</v>
      </c>
      <c r="H104" s="17">
        <f>G104*F104</f>
        <v>10.56561</v>
      </c>
    </row>
    <row r="105" spans="2:8" x14ac:dyDescent="0.25">
      <c r="B105" s="138" t="s">
        <v>68</v>
      </c>
      <c r="C105" s="62" t="s">
        <v>445</v>
      </c>
      <c r="D105" s="10" t="s">
        <v>444</v>
      </c>
      <c r="E105" s="9" t="s">
        <v>90</v>
      </c>
      <c r="F105" s="54"/>
      <c r="G105" s="11"/>
      <c r="H105" s="20">
        <f>SUM(H106:H108)</f>
        <v>31.480000000000004</v>
      </c>
    </row>
    <row r="106" spans="2:8" x14ac:dyDescent="0.25">
      <c r="B106" s="12" t="s">
        <v>65</v>
      </c>
      <c r="C106" s="18">
        <v>39346</v>
      </c>
      <c r="D106" s="39" t="s">
        <v>450</v>
      </c>
      <c r="E106" s="13" t="s">
        <v>90</v>
      </c>
      <c r="F106" s="55">
        <v>1</v>
      </c>
      <c r="G106" s="16">
        <v>3.37</v>
      </c>
      <c r="H106" s="17">
        <f>G106*F106</f>
        <v>3.37</v>
      </c>
    </row>
    <row r="107" spans="2:8" x14ac:dyDescent="0.25">
      <c r="B107" s="12" t="s">
        <v>65</v>
      </c>
      <c r="C107" s="18">
        <v>38114</v>
      </c>
      <c r="D107" s="39" t="s">
        <v>451</v>
      </c>
      <c r="E107" s="13" t="s">
        <v>90</v>
      </c>
      <c r="F107" s="55">
        <v>1</v>
      </c>
      <c r="G107" s="16">
        <v>18.600000000000001</v>
      </c>
      <c r="H107" s="17">
        <f>G107*F107</f>
        <v>18.600000000000001</v>
      </c>
    </row>
    <row r="108" spans="2:8" x14ac:dyDescent="0.25">
      <c r="B108" s="12" t="s">
        <v>64</v>
      </c>
      <c r="C108" s="18">
        <v>88264</v>
      </c>
      <c r="D108" s="45" t="s">
        <v>328</v>
      </c>
      <c r="E108" s="13" t="s">
        <v>82</v>
      </c>
      <c r="F108" s="55">
        <v>0.3</v>
      </c>
      <c r="G108" s="16">
        <v>31.7</v>
      </c>
      <c r="H108" s="17">
        <f>G108*F108</f>
        <v>9.51</v>
      </c>
    </row>
    <row r="109" spans="2:8" x14ac:dyDescent="0.25">
      <c r="B109" s="138" t="s">
        <v>68</v>
      </c>
      <c r="C109" s="62" t="s">
        <v>446</v>
      </c>
      <c r="D109" s="10" t="s">
        <v>447</v>
      </c>
      <c r="E109" s="9" t="s">
        <v>90</v>
      </c>
      <c r="F109" s="54"/>
      <c r="G109" s="11"/>
      <c r="H109" s="20">
        <f>SUM(H110:H112)</f>
        <v>51.13561</v>
      </c>
    </row>
    <row r="110" spans="2:8" x14ac:dyDescent="0.25">
      <c r="B110" s="12" t="s">
        <v>65</v>
      </c>
      <c r="C110" s="18">
        <v>39346</v>
      </c>
      <c r="D110" s="39" t="s">
        <v>450</v>
      </c>
      <c r="E110" s="13" t="s">
        <v>90</v>
      </c>
      <c r="F110" s="55">
        <v>1</v>
      </c>
      <c r="G110" s="16">
        <v>3.37</v>
      </c>
      <c r="H110" s="17">
        <f>G110*F110</f>
        <v>3.37</v>
      </c>
    </row>
    <row r="111" spans="2:8" x14ac:dyDescent="0.25">
      <c r="B111" s="12" t="s">
        <v>65</v>
      </c>
      <c r="C111" s="18">
        <v>38114</v>
      </c>
      <c r="D111" s="39" t="s">
        <v>451</v>
      </c>
      <c r="E111" s="13" t="s">
        <v>90</v>
      </c>
      <c r="F111" s="55">
        <v>2</v>
      </c>
      <c r="G111" s="16">
        <v>18.600000000000001</v>
      </c>
      <c r="H111" s="17">
        <f>G111*F111</f>
        <v>37.200000000000003</v>
      </c>
    </row>
    <row r="112" spans="2:8" x14ac:dyDescent="0.25">
      <c r="B112" s="12" t="s">
        <v>64</v>
      </c>
      <c r="C112" s="18">
        <v>88264</v>
      </c>
      <c r="D112" s="45" t="s">
        <v>328</v>
      </c>
      <c r="E112" s="13" t="s">
        <v>82</v>
      </c>
      <c r="F112" s="55">
        <v>0.33329999999999999</v>
      </c>
      <c r="G112" s="16">
        <v>31.7</v>
      </c>
      <c r="H112" s="17">
        <f>G112*F112</f>
        <v>10.56561</v>
      </c>
    </row>
    <row r="113" spans="2:8" ht="33" x14ac:dyDescent="0.25">
      <c r="B113" s="138" t="s">
        <v>68</v>
      </c>
      <c r="C113" s="62" t="s">
        <v>462</v>
      </c>
      <c r="D113" s="10" t="s">
        <v>459</v>
      </c>
      <c r="E113" s="9" t="s">
        <v>90</v>
      </c>
      <c r="F113" s="54"/>
      <c r="G113" s="11"/>
      <c r="H113" s="20">
        <f>SUM(H114:H117)</f>
        <v>209.17249199999998</v>
      </c>
    </row>
    <row r="114" spans="2:8" x14ac:dyDescent="0.25">
      <c r="B114" s="12" t="s">
        <v>65</v>
      </c>
      <c r="C114" s="18">
        <v>39805</v>
      </c>
      <c r="D114" s="39" t="s">
        <v>460</v>
      </c>
      <c r="E114" s="13" t="s">
        <v>90</v>
      </c>
      <c r="F114" s="55">
        <v>1</v>
      </c>
      <c r="G114" s="16">
        <v>190.63</v>
      </c>
      <c r="H114" s="17">
        <f>G114*F114</f>
        <v>190.63</v>
      </c>
    </row>
    <row r="115" spans="2:8" ht="33" x14ac:dyDescent="0.25">
      <c r="B115" s="12" t="s">
        <v>64</v>
      </c>
      <c r="C115" s="18">
        <v>87367</v>
      </c>
      <c r="D115" s="45" t="s">
        <v>461</v>
      </c>
      <c r="E115" s="13" t="s">
        <v>90</v>
      </c>
      <c r="F115" s="55">
        <v>3.3999999999999998E-3</v>
      </c>
      <c r="G115" s="16">
        <v>673</v>
      </c>
      <c r="H115" s="17">
        <f>G115*F115</f>
        <v>2.2881999999999998</v>
      </c>
    </row>
    <row r="116" spans="2:8" x14ac:dyDescent="0.25">
      <c r="B116" s="12" t="s">
        <v>64</v>
      </c>
      <c r="C116" s="18">
        <v>88247</v>
      </c>
      <c r="D116" s="45" t="s">
        <v>463</v>
      </c>
      <c r="E116" s="13" t="s">
        <v>82</v>
      </c>
      <c r="F116" s="55">
        <v>0.29139999999999999</v>
      </c>
      <c r="G116" s="16">
        <v>24.08</v>
      </c>
      <c r="H116" s="17">
        <f>G116*F116</f>
        <v>7.0169119999999996</v>
      </c>
    </row>
    <row r="117" spans="2:8" x14ac:dyDescent="0.25">
      <c r="B117" s="12" t="s">
        <v>64</v>
      </c>
      <c r="C117" s="18">
        <v>88264</v>
      </c>
      <c r="D117" s="45" t="s">
        <v>328</v>
      </c>
      <c r="E117" s="13" t="s">
        <v>82</v>
      </c>
      <c r="F117" s="55">
        <v>0.29139999999999999</v>
      </c>
      <c r="G117" s="16">
        <v>31.7</v>
      </c>
      <c r="H117" s="17">
        <f>G117*F117</f>
        <v>9.2373799999999999</v>
      </c>
    </row>
    <row r="118" spans="2:8" ht="33" x14ac:dyDescent="0.25">
      <c r="B118" s="138" t="s">
        <v>68</v>
      </c>
      <c r="C118" s="62" t="s">
        <v>465</v>
      </c>
      <c r="D118" s="10" t="s">
        <v>464</v>
      </c>
      <c r="E118" s="9" t="s">
        <v>90</v>
      </c>
      <c r="F118" s="54"/>
      <c r="G118" s="11"/>
      <c r="H118" s="20">
        <f>SUM(H119:H121)</f>
        <v>206.88429199999999</v>
      </c>
    </row>
    <row r="119" spans="2:8" x14ac:dyDescent="0.25">
      <c r="B119" s="12" t="s">
        <v>65</v>
      </c>
      <c r="C119" s="18">
        <v>39805</v>
      </c>
      <c r="D119" s="39" t="s">
        <v>460</v>
      </c>
      <c r="E119" s="13" t="s">
        <v>90</v>
      </c>
      <c r="F119" s="55">
        <v>1</v>
      </c>
      <c r="G119" s="16">
        <v>190.63</v>
      </c>
      <c r="H119" s="17">
        <f>G119*F119</f>
        <v>190.63</v>
      </c>
    </row>
    <row r="120" spans="2:8" x14ac:dyDescent="0.25">
      <c r="B120" s="12" t="s">
        <v>64</v>
      </c>
      <c r="C120" s="18">
        <v>88247</v>
      </c>
      <c r="D120" s="45" t="s">
        <v>463</v>
      </c>
      <c r="E120" s="13" t="s">
        <v>82</v>
      </c>
      <c r="F120" s="55">
        <v>0.29139999999999999</v>
      </c>
      <c r="G120" s="16">
        <v>24.08</v>
      </c>
      <c r="H120" s="17">
        <f>G120*F120</f>
        <v>7.0169119999999996</v>
      </c>
    </row>
    <row r="121" spans="2:8" x14ac:dyDescent="0.25">
      <c r="B121" s="12" t="s">
        <v>64</v>
      </c>
      <c r="C121" s="18">
        <v>88264</v>
      </c>
      <c r="D121" s="45" t="s">
        <v>328</v>
      </c>
      <c r="E121" s="13" t="s">
        <v>82</v>
      </c>
      <c r="F121" s="55">
        <v>0.29139999999999999</v>
      </c>
      <c r="G121" s="16">
        <v>31.7</v>
      </c>
      <c r="H121" s="17">
        <f>G121*F121</f>
        <v>9.2373799999999999</v>
      </c>
    </row>
    <row r="122" spans="2:8" x14ac:dyDescent="0.25">
      <c r="B122" s="138" t="s">
        <v>68</v>
      </c>
      <c r="C122" s="62" t="s">
        <v>468</v>
      </c>
      <c r="D122" s="10" t="s">
        <v>469</v>
      </c>
      <c r="E122" s="9" t="s">
        <v>90</v>
      </c>
      <c r="F122" s="54"/>
      <c r="G122" s="11"/>
      <c r="H122" s="20">
        <f>SUM(H123:H126)</f>
        <v>179.219064</v>
      </c>
    </row>
    <row r="123" spans="2:8" x14ac:dyDescent="0.25">
      <c r="B123" s="12" t="s">
        <v>65</v>
      </c>
      <c r="C123" s="18">
        <v>39455</v>
      </c>
      <c r="D123" s="39" t="s">
        <v>471</v>
      </c>
      <c r="E123" s="13" t="s">
        <v>90</v>
      </c>
      <c r="F123" s="55">
        <v>1</v>
      </c>
      <c r="G123" s="16">
        <v>149</v>
      </c>
      <c r="H123" s="17">
        <v>155.09</v>
      </c>
    </row>
    <row r="124" spans="2:8" x14ac:dyDescent="0.25">
      <c r="B124" s="12" t="s">
        <v>65</v>
      </c>
      <c r="C124" s="18">
        <v>1574</v>
      </c>
      <c r="D124" s="39" t="s">
        <v>470</v>
      </c>
      <c r="E124" s="13" t="s">
        <v>90</v>
      </c>
      <c r="F124" s="55">
        <v>8</v>
      </c>
      <c r="G124" s="16">
        <v>1.63</v>
      </c>
      <c r="H124" s="17">
        <f>G124*F124</f>
        <v>13.04</v>
      </c>
    </row>
    <row r="125" spans="2:8" x14ac:dyDescent="0.25">
      <c r="B125" s="12" t="s">
        <v>64</v>
      </c>
      <c r="C125" s="18">
        <v>88247</v>
      </c>
      <c r="D125" s="45" t="s">
        <v>463</v>
      </c>
      <c r="E125" s="13" t="s">
        <v>82</v>
      </c>
      <c r="F125" s="55">
        <v>0.1988</v>
      </c>
      <c r="G125" s="16">
        <v>24.08</v>
      </c>
      <c r="H125" s="17">
        <f>G125*F125</f>
        <v>4.7871039999999994</v>
      </c>
    </row>
    <row r="126" spans="2:8" x14ac:dyDescent="0.25">
      <c r="B126" s="12" t="s">
        <v>64</v>
      </c>
      <c r="C126" s="18">
        <v>88264</v>
      </c>
      <c r="D126" s="45" t="s">
        <v>328</v>
      </c>
      <c r="E126" s="13" t="s">
        <v>82</v>
      </c>
      <c r="F126" s="55">
        <v>0.1988</v>
      </c>
      <c r="G126" s="16">
        <v>31.7</v>
      </c>
      <c r="H126" s="17">
        <f>G126*F126</f>
        <v>6.3019600000000002</v>
      </c>
    </row>
    <row r="127" spans="2:8" x14ac:dyDescent="0.25">
      <c r="B127" s="138" t="s">
        <v>68</v>
      </c>
      <c r="C127" s="62" t="s">
        <v>472</v>
      </c>
      <c r="D127" s="10" t="s">
        <v>473</v>
      </c>
      <c r="E127" s="9" t="s">
        <v>90</v>
      </c>
      <c r="F127" s="54"/>
      <c r="G127" s="11"/>
      <c r="H127" s="20">
        <f>SUM(H128:H131)</f>
        <v>173.23906400000001</v>
      </c>
    </row>
    <row r="128" spans="2:8" x14ac:dyDescent="0.25">
      <c r="B128" s="12" t="s">
        <v>65</v>
      </c>
      <c r="C128" s="18">
        <v>39456</v>
      </c>
      <c r="D128" s="39" t="s">
        <v>474</v>
      </c>
      <c r="E128" s="13" t="s">
        <v>90</v>
      </c>
      <c r="F128" s="55">
        <v>1</v>
      </c>
      <c r="G128" s="16">
        <v>149.11000000000001</v>
      </c>
      <c r="H128" s="17">
        <f>G128*F128</f>
        <v>149.11000000000001</v>
      </c>
    </row>
    <row r="129" spans="2:8" x14ac:dyDescent="0.25">
      <c r="B129" s="12" t="s">
        <v>65</v>
      </c>
      <c r="C129" s="18">
        <v>1574</v>
      </c>
      <c r="D129" s="39" t="s">
        <v>470</v>
      </c>
      <c r="E129" s="13" t="s">
        <v>90</v>
      </c>
      <c r="F129" s="55">
        <v>8</v>
      </c>
      <c r="G129" s="16">
        <v>1.63</v>
      </c>
      <c r="H129" s="17">
        <f>G129*F129</f>
        <v>13.04</v>
      </c>
    </row>
    <row r="130" spans="2:8" x14ac:dyDescent="0.25">
      <c r="B130" s="12" t="s">
        <v>64</v>
      </c>
      <c r="C130" s="18">
        <v>88247</v>
      </c>
      <c r="D130" s="45" t="s">
        <v>463</v>
      </c>
      <c r="E130" s="13" t="s">
        <v>82</v>
      </c>
      <c r="F130" s="55">
        <v>0.1988</v>
      </c>
      <c r="G130" s="16">
        <v>24.08</v>
      </c>
      <c r="H130" s="17">
        <f>G130*F130</f>
        <v>4.7871039999999994</v>
      </c>
    </row>
    <row r="131" spans="2:8" x14ac:dyDescent="0.25">
      <c r="B131" s="12" t="s">
        <v>64</v>
      </c>
      <c r="C131" s="18">
        <v>88264</v>
      </c>
      <c r="D131" s="45" t="s">
        <v>328</v>
      </c>
      <c r="E131" s="13" t="s">
        <v>82</v>
      </c>
      <c r="F131" s="55">
        <v>0.1988</v>
      </c>
      <c r="G131" s="16">
        <v>31.7</v>
      </c>
      <c r="H131" s="17">
        <f>G131*F131</f>
        <v>6.3019600000000002</v>
      </c>
    </row>
    <row r="132" spans="2:8" x14ac:dyDescent="0.25">
      <c r="B132" s="138" t="s">
        <v>68</v>
      </c>
      <c r="C132" s="62" t="s">
        <v>555</v>
      </c>
      <c r="D132" s="10" t="s">
        <v>556</v>
      </c>
      <c r="E132" s="9" t="s">
        <v>90</v>
      </c>
      <c r="F132" s="54"/>
      <c r="G132" s="11"/>
      <c r="H132" s="20">
        <f>SUM(H133:H136)</f>
        <v>198.582402</v>
      </c>
    </row>
    <row r="133" spans="2:8" x14ac:dyDescent="0.25">
      <c r="B133" s="12" t="s">
        <v>65</v>
      </c>
      <c r="C133" s="18">
        <v>3799</v>
      </c>
      <c r="D133" s="39" t="s">
        <v>558</v>
      </c>
      <c r="E133" s="13" t="s">
        <v>90</v>
      </c>
      <c r="F133" s="55">
        <v>1</v>
      </c>
      <c r="G133" s="16">
        <v>151.77000000000001</v>
      </c>
      <c r="H133" s="17">
        <f>G133*F133</f>
        <v>151.77000000000001</v>
      </c>
    </row>
    <row r="134" spans="2:8" x14ac:dyDescent="0.25">
      <c r="B134" s="12" t="s">
        <v>65</v>
      </c>
      <c r="C134" s="18">
        <v>39387</v>
      </c>
      <c r="D134" s="39" t="s">
        <v>554</v>
      </c>
      <c r="E134" s="13" t="s">
        <v>90</v>
      </c>
      <c r="F134" s="55">
        <v>2</v>
      </c>
      <c r="G134" s="16">
        <v>15.8</v>
      </c>
      <c r="H134" s="17">
        <f>G134*F134</f>
        <v>31.6</v>
      </c>
    </row>
    <row r="135" spans="2:8" x14ac:dyDescent="0.25">
      <c r="B135" s="12" t="s">
        <v>64</v>
      </c>
      <c r="C135" s="18">
        <v>88247</v>
      </c>
      <c r="D135" s="45" t="s">
        <v>463</v>
      </c>
      <c r="E135" s="13" t="s">
        <v>82</v>
      </c>
      <c r="F135" s="55">
        <v>0.15190000000000001</v>
      </c>
      <c r="G135" s="16">
        <v>24.08</v>
      </c>
      <c r="H135" s="17">
        <f>G135*F135</f>
        <v>3.6577519999999999</v>
      </c>
    </row>
    <row r="136" spans="2:8" x14ac:dyDescent="0.25">
      <c r="B136" s="12" t="s">
        <v>64</v>
      </c>
      <c r="C136" s="18">
        <v>88264</v>
      </c>
      <c r="D136" s="45" t="s">
        <v>328</v>
      </c>
      <c r="E136" s="13" t="s">
        <v>82</v>
      </c>
      <c r="F136" s="55">
        <v>0.36449999999999999</v>
      </c>
      <c r="G136" s="16">
        <v>31.7</v>
      </c>
      <c r="H136" s="17">
        <f>G136*F136</f>
        <v>11.554649999999999</v>
      </c>
    </row>
    <row r="137" spans="2:8" ht="33" x14ac:dyDescent="0.25">
      <c r="B137" s="138" t="s">
        <v>68</v>
      </c>
      <c r="C137" s="62" t="s">
        <v>562</v>
      </c>
      <c r="D137" s="10" t="s">
        <v>563</v>
      </c>
      <c r="E137" s="9" t="s">
        <v>74</v>
      </c>
      <c r="F137" s="54"/>
      <c r="G137" s="11"/>
      <c r="H137" s="20">
        <f>SUM(H138:H141)</f>
        <v>192.11999199999997</v>
      </c>
    </row>
    <row r="138" spans="2:8" x14ac:dyDescent="0.25">
      <c r="B138" s="12" t="s">
        <v>65</v>
      </c>
      <c r="C138" s="18">
        <v>7270</v>
      </c>
      <c r="D138" s="39" t="s">
        <v>564</v>
      </c>
      <c r="E138" s="13" t="s">
        <v>90</v>
      </c>
      <c r="F138" s="55">
        <v>56.2</v>
      </c>
      <c r="G138" s="16">
        <v>1.35</v>
      </c>
      <c r="H138" s="17">
        <f>G138*F138</f>
        <v>75.87</v>
      </c>
    </row>
    <row r="139" spans="2:8" ht="33" x14ac:dyDescent="0.25">
      <c r="B139" s="12" t="s">
        <v>64</v>
      </c>
      <c r="C139" s="18">
        <v>87292</v>
      </c>
      <c r="D139" s="45" t="s">
        <v>565</v>
      </c>
      <c r="E139" s="13" t="s">
        <v>400</v>
      </c>
      <c r="F139" s="55">
        <v>1.34E-2</v>
      </c>
      <c r="G139" s="16">
        <v>546.38</v>
      </c>
      <c r="H139" s="17">
        <f>G139*F139</f>
        <v>7.3214920000000001</v>
      </c>
    </row>
    <row r="140" spans="2:8" x14ac:dyDescent="0.25">
      <c r="B140" s="12" t="s">
        <v>64</v>
      </c>
      <c r="C140" s="18">
        <v>88309</v>
      </c>
      <c r="D140" s="39" t="s">
        <v>225</v>
      </c>
      <c r="E140" s="13" t="s">
        <v>82</v>
      </c>
      <c r="F140" s="55">
        <v>3.03</v>
      </c>
      <c r="G140" s="16">
        <v>26.74</v>
      </c>
      <c r="H140" s="17">
        <f>G140*F140</f>
        <v>81.022199999999984</v>
      </c>
    </row>
    <row r="141" spans="2:8" x14ac:dyDescent="0.25">
      <c r="B141" s="12" t="s">
        <v>64</v>
      </c>
      <c r="C141" s="18">
        <v>88316</v>
      </c>
      <c r="D141" s="19" t="s">
        <v>173</v>
      </c>
      <c r="E141" s="13" t="s">
        <v>82</v>
      </c>
      <c r="F141" s="55">
        <v>1.5149999999999999</v>
      </c>
      <c r="G141" s="16">
        <v>18.420000000000002</v>
      </c>
      <c r="H141" s="17">
        <f>G141*F141</f>
        <v>27.906300000000002</v>
      </c>
    </row>
    <row r="142" spans="2:8" ht="33" x14ac:dyDescent="0.25">
      <c r="B142" s="138" t="s">
        <v>68</v>
      </c>
      <c r="C142" s="62" t="s">
        <v>573</v>
      </c>
      <c r="D142" s="10" t="s">
        <v>574</v>
      </c>
      <c r="E142" s="9" t="s">
        <v>74</v>
      </c>
      <c r="F142" s="54"/>
      <c r="G142" s="11"/>
      <c r="H142" s="20">
        <f>SUM(H143:H147)</f>
        <v>106.82559999999999</v>
      </c>
    </row>
    <row r="143" spans="2:8" x14ac:dyDescent="0.25">
      <c r="B143" s="12" t="s">
        <v>65</v>
      </c>
      <c r="C143" s="18">
        <v>36178</v>
      </c>
      <c r="D143" s="39" t="s">
        <v>575</v>
      </c>
      <c r="E143" s="13" t="s">
        <v>90</v>
      </c>
      <c r="F143" s="55">
        <v>6.25</v>
      </c>
      <c r="G143" s="16">
        <v>10.52</v>
      </c>
      <c r="H143" s="17">
        <f>G143*F143</f>
        <v>65.75</v>
      </c>
    </row>
    <row r="144" spans="2:8" x14ac:dyDescent="0.25">
      <c r="B144" s="12" t="s">
        <v>65</v>
      </c>
      <c r="C144" s="18">
        <v>34357</v>
      </c>
      <c r="D144" s="45" t="s">
        <v>576</v>
      </c>
      <c r="E144" s="13" t="s">
        <v>86</v>
      </c>
      <c r="F144" s="55">
        <v>0.33</v>
      </c>
      <c r="G144" s="16">
        <v>3.52</v>
      </c>
      <c r="H144" s="17">
        <f>G144*F144</f>
        <v>1.1616</v>
      </c>
    </row>
    <row r="145" spans="2:8" x14ac:dyDescent="0.25">
      <c r="B145" s="12" t="s">
        <v>65</v>
      </c>
      <c r="C145" s="18">
        <v>34353</v>
      </c>
      <c r="D145" s="45" t="s">
        <v>577</v>
      </c>
      <c r="E145" s="13" t="s">
        <v>86</v>
      </c>
      <c r="F145" s="55">
        <v>4</v>
      </c>
      <c r="G145" s="16">
        <v>1.1100000000000001</v>
      </c>
      <c r="H145" s="17">
        <f>G145*F145</f>
        <v>4.4400000000000004</v>
      </c>
    </row>
    <row r="146" spans="2:8" x14ac:dyDescent="0.25">
      <c r="B146" s="12" t="s">
        <v>64</v>
      </c>
      <c r="C146" s="18">
        <v>88309</v>
      </c>
      <c r="D146" s="39" t="s">
        <v>225</v>
      </c>
      <c r="E146" s="13" t="s">
        <v>82</v>
      </c>
      <c r="F146" s="55">
        <v>0.5</v>
      </c>
      <c r="G146" s="16">
        <v>26.74</v>
      </c>
      <c r="H146" s="17">
        <f>G146*F146</f>
        <v>13.37</v>
      </c>
    </row>
    <row r="147" spans="2:8" x14ac:dyDescent="0.25">
      <c r="B147" s="12" t="s">
        <v>64</v>
      </c>
      <c r="C147" s="18">
        <v>88316</v>
      </c>
      <c r="D147" s="19" t="s">
        <v>173</v>
      </c>
      <c r="E147" s="13" t="s">
        <v>82</v>
      </c>
      <c r="F147" s="55">
        <v>1.2</v>
      </c>
      <c r="G147" s="16">
        <v>18.420000000000002</v>
      </c>
      <c r="H147" s="17">
        <f>G147*F147</f>
        <v>22.104000000000003</v>
      </c>
    </row>
    <row r="148" spans="2:8" x14ac:dyDescent="0.25">
      <c r="B148" s="138" t="s">
        <v>68</v>
      </c>
      <c r="C148" s="62" t="s">
        <v>584</v>
      </c>
      <c r="D148" s="10" t="s">
        <v>585</v>
      </c>
      <c r="E148" s="9" t="s">
        <v>90</v>
      </c>
      <c r="F148" s="54"/>
      <c r="G148" s="11"/>
      <c r="H148" s="20">
        <f>SUM(H149:H157)</f>
        <v>3125.3526342500004</v>
      </c>
    </row>
    <row r="149" spans="2:8" x14ac:dyDescent="0.25">
      <c r="B149" s="12" t="s">
        <v>64</v>
      </c>
      <c r="C149" s="18">
        <v>97102</v>
      </c>
      <c r="D149" s="19" t="s">
        <v>586</v>
      </c>
      <c r="E149" s="13" t="s">
        <v>74</v>
      </c>
      <c r="F149" s="55">
        <f>0.85*0.85</f>
        <v>0.72249999999999992</v>
      </c>
      <c r="G149" s="16">
        <v>226.96</v>
      </c>
      <c r="H149" s="17">
        <f>G149*F149</f>
        <v>163.9786</v>
      </c>
    </row>
    <row r="150" spans="2:8" ht="33" x14ac:dyDescent="0.25">
      <c r="B150" s="12" t="s">
        <v>64</v>
      </c>
      <c r="C150" s="18" t="s">
        <v>372</v>
      </c>
      <c r="D150" s="45" t="s">
        <v>587</v>
      </c>
      <c r="E150" s="13" t="s">
        <v>74</v>
      </c>
      <c r="F150" s="55">
        <v>7.7725</v>
      </c>
      <c r="G150" s="16">
        <v>158.04</v>
      </c>
      <c r="H150" s="17">
        <f>G150*F150</f>
        <v>1228.3659</v>
      </c>
    </row>
    <row r="151" spans="2:8" x14ac:dyDescent="0.25">
      <c r="B151" s="12" t="s">
        <v>68</v>
      </c>
      <c r="C151" s="18" t="s">
        <v>247</v>
      </c>
      <c r="D151" s="45" t="str">
        <f>D42</f>
        <v>Alvenaria de Tijolos Refratários</v>
      </c>
      <c r="E151" s="13" t="str">
        <f>E42</f>
        <v>m²</v>
      </c>
      <c r="F151" s="55">
        <v>0.61250000000000004</v>
      </c>
      <c r="G151" s="16">
        <f>H42</f>
        <v>697.11626000000012</v>
      </c>
      <c r="H151" s="17">
        <f>G151*F151</f>
        <v>426.98370925000012</v>
      </c>
    </row>
    <row r="152" spans="2:8" ht="33" x14ac:dyDescent="0.25">
      <c r="B152" s="12" t="s">
        <v>64</v>
      </c>
      <c r="C152" s="18">
        <v>103001</v>
      </c>
      <c r="D152" s="45" t="s">
        <v>588</v>
      </c>
      <c r="E152" s="13" t="s">
        <v>90</v>
      </c>
      <c r="F152" s="55">
        <v>1</v>
      </c>
      <c r="G152" s="16">
        <v>245.54</v>
      </c>
      <c r="H152" s="17">
        <f t="shared" ref="H152:H155" si="7">G152*F152</f>
        <v>245.54</v>
      </c>
    </row>
    <row r="153" spans="2:8" x14ac:dyDescent="0.25">
      <c r="B153" s="12" t="s">
        <v>64</v>
      </c>
      <c r="C153" s="18">
        <v>100701</v>
      </c>
      <c r="D153" s="45" t="s">
        <v>589</v>
      </c>
      <c r="E153" s="13" t="s">
        <v>90</v>
      </c>
      <c r="F153" s="55">
        <f>0.55*0.35</f>
        <v>0.1925</v>
      </c>
      <c r="G153" s="16">
        <v>554.66</v>
      </c>
      <c r="H153" s="17">
        <f t="shared" si="7"/>
        <v>106.77204999999999</v>
      </c>
    </row>
    <row r="154" spans="2:8" ht="33" x14ac:dyDescent="0.25">
      <c r="B154" s="12" t="s">
        <v>64</v>
      </c>
      <c r="C154" s="18" t="s">
        <v>237</v>
      </c>
      <c r="D154" s="45" t="s">
        <v>590</v>
      </c>
      <c r="E154" s="13" t="s">
        <v>74</v>
      </c>
      <c r="F154" s="55">
        <f>F150</f>
        <v>7.7725</v>
      </c>
      <c r="G154" s="16">
        <v>4.29</v>
      </c>
      <c r="H154" s="17">
        <f t="shared" si="7"/>
        <v>33.344025000000002</v>
      </c>
    </row>
    <row r="155" spans="2:8" ht="49.5" x14ac:dyDescent="0.25">
      <c r="B155" s="12" t="s">
        <v>64</v>
      </c>
      <c r="C155" s="18" t="s">
        <v>238</v>
      </c>
      <c r="D155" s="45" t="s">
        <v>591</v>
      </c>
      <c r="E155" s="13" t="s">
        <v>74</v>
      </c>
      <c r="F155" s="55">
        <f>F150</f>
        <v>7.7725</v>
      </c>
      <c r="G155" s="16">
        <v>31.26</v>
      </c>
      <c r="H155" s="17">
        <f t="shared" si="7"/>
        <v>242.96835000000002</v>
      </c>
    </row>
    <row r="156" spans="2:8" x14ac:dyDescent="0.25">
      <c r="B156" s="12" t="s">
        <v>64</v>
      </c>
      <c r="C156" s="18">
        <v>88309</v>
      </c>
      <c r="D156" s="39" t="s">
        <v>225</v>
      </c>
      <c r="E156" s="13" t="s">
        <v>82</v>
      </c>
      <c r="F156" s="55">
        <v>15</v>
      </c>
      <c r="G156" s="16">
        <v>26.74</v>
      </c>
      <c r="H156" s="17">
        <f>G156*F156</f>
        <v>401.09999999999997</v>
      </c>
    </row>
    <row r="157" spans="2:8" x14ac:dyDescent="0.25">
      <c r="B157" s="12" t="s">
        <v>64</v>
      </c>
      <c r="C157" s="18">
        <v>88316</v>
      </c>
      <c r="D157" s="19" t="s">
        <v>173</v>
      </c>
      <c r="E157" s="13" t="s">
        <v>82</v>
      </c>
      <c r="F157" s="55">
        <v>15</v>
      </c>
      <c r="G157" s="16">
        <v>18.420000000000002</v>
      </c>
      <c r="H157" s="17">
        <f>G157*F157</f>
        <v>276.3</v>
      </c>
    </row>
    <row r="158" spans="2:8" x14ac:dyDescent="0.25">
      <c r="B158" s="138" t="s">
        <v>68</v>
      </c>
      <c r="C158" s="62" t="s">
        <v>625</v>
      </c>
      <c r="D158" s="10" t="s">
        <v>631</v>
      </c>
      <c r="E158" s="9" t="s">
        <v>619</v>
      </c>
      <c r="F158" s="54"/>
      <c r="G158" s="11"/>
      <c r="H158" s="20">
        <f>SUM(H159:H164)</f>
        <v>3445.6541056000001</v>
      </c>
    </row>
    <row r="159" spans="2:8" x14ac:dyDescent="0.25">
      <c r="B159" s="12" t="s">
        <v>69</v>
      </c>
      <c r="C159" s="18" t="s">
        <v>640</v>
      </c>
      <c r="D159" s="19" t="s">
        <v>626</v>
      </c>
      <c r="E159" s="13" t="s">
        <v>619</v>
      </c>
      <c r="F159" s="55">
        <v>1</v>
      </c>
      <c r="G159" s="16">
        <v>88.78</v>
      </c>
      <c r="H159" s="17">
        <f>G159*F159</f>
        <v>88.78</v>
      </c>
    </row>
    <row r="160" spans="2:8" x14ac:dyDescent="0.25">
      <c r="B160" s="12" t="s">
        <v>65</v>
      </c>
      <c r="C160" s="18">
        <v>4777</v>
      </c>
      <c r="D160" s="45" t="s">
        <v>627</v>
      </c>
      <c r="E160" s="13" t="s">
        <v>86</v>
      </c>
      <c r="F160" s="55">
        <v>35.4</v>
      </c>
      <c r="G160" s="16">
        <v>13.4</v>
      </c>
      <c r="H160" s="17">
        <f>G160*F160</f>
        <v>474.36</v>
      </c>
    </row>
    <row r="161" spans="2:8" x14ac:dyDescent="0.25">
      <c r="B161" s="12" t="s">
        <v>64</v>
      </c>
      <c r="C161" s="18">
        <v>92273</v>
      </c>
      <c r="D161" s="45" t="s">
        <v>628</v>
      </c>
      <c r="E161" s="13" t="s">
        <v>80</v>
      </c>
      <c r="F161" s="55">
        <v>105</v>
      </c>
      <c r="G161" s="16">
        <v>14.69</v>
      </c>
      <c r="H161" s="17">
        <f>G161*F161</f>
        <v>1542.45</v>
      </c>
    </row>
    <row r="162" spans="2:8" x14ac:dyDescent="0.25">
      <c r="B162" s="12" t="s">
        <v>65</v>
      </c>
      <c r="C162" s="18">
        <v>11977</v>
      </c>
      <c r="D162" s="45" t="s">
        <v>629</v>
      </c>
      <c r="E162" s="13" t="s">
        <v>90</v>
      </c>
      <c r="F162" s="55">
        <v>36</v>
      </c>
      <c r="G162" s="16">
        <v>17</v>
      </c>
      <c r="H162" s="17">
        <f t="shared" ref="H162" si="8">G162*F162</f>
        <v>612</v>
      </c>
    </row>
    <row r="163" spans="2:8" x14ac:dyDescent="0.25">
      <c r="B163" s="12" t="s">
        <v>68</v>
      </c>
      <c r="C163" s="18" t="s">
        <v>289</v>
      </c>
      <c r="D163" s="39" t="str">
        <f>D59</f>
        <v>Pintura Esmalte Brilhante (2 Demãos) Sobre Seperfície Metálica, Inclusive Proteção Com Zarcão (1 Demão)</v>
      </c>
      <c r="E163" s="13" t="str">
        <f>E59</f>
        <v>m²</v>
      </c>
      <c r="F163" s="55">
        <v>1.5840000000000001</v>
      </c>
      <c r="G163" s="16">
        <f>H59</f>
        <v>49.333400000000005</v>
      </c>
      <c r="H163" s="17">
        <f>G163*F163</f>
        <v>78.144105600000017</v>
      </c>
    </row>
    <row r="164" spans="2:8" x14ac:dyDescent="0.25">
      <c r="B164" s="12" t="s">
        <v>64</v>
      </c>
      <c r="C164" s="18">
        <v>88278</v>
      </c>
      <c r="D164" s="39" t="s">
        <v>630</v>
      </c>
      <c r="E164" s="13" t="s">
        <v>82</v>
      </c>
      <c r="F164" s="55">
        <v>32</v>
      </c>
      <c r="G164" s="16">
        <v>20.309999999999999</v>
      </c>
      <c r="H164" s="17">
        <f>G164*F164</f>
        <v>649.91999999999996</v>
      </c>
    </row>
    <row r="165" spans="2:8" x14ac:dyDescent="0.25">
      <c r="B165" s="138" t="s">
        <v>68</v>
      </c>
      <c r="C165" s="62" t="s">
        <v>655</v>
      </c>
      <c r="D165" s="10" t="s">
        <v>656</v>
      </c>
      <c r="E165" s="9" t="s">
        <v>90</v>
      </c>
      <c r="F165" s="54"/>
      <c r="G165" s="11"/>
      <c r="H165" s="20">
        <f>SUM(H166:H167)</f>
        <v>34.914999999999999</v>
      </c>
    </row>
    <row r="166" spans="2:8" x14ac:dyDescent="0.25">
      <c r="B166" s="12" t="s">
        <v>64</v>
      </c>
      <c r="C166" s="18">
        <v>88309</v>
      </c>
      <c r="D166" s="39" t="s">
        <v>225</v>
      </c>
      <c r="E166" s="13" t="s">
        <v>82</v>
      </c>
      <c r="F166" s="55">
        <v>0.25</v>
      </c>
      <c r="G166" s="16">
        <v>26.74</v>
      </c>
      <c r="H166" s="17">
        <f>G166*F166</f>
        <v>6.6849999999999996</v>
      </c>
    </row>
    <row r="167" spans="2:8" ht="33" x14ac:dyDescent="0.25">
      <c r="B167" s="12" t="s">
        <v>65</v>
      </c>
      <c r="C167" s="18">
        <v>37559</v>
      </c>
      <c r="D167" s="45" t="s">
        <v>310</v>
      </c>
      <c r="E167" s="13" t="s">
        <v>90</v>
      </c>
      <c r="F167" s="55">
        <v>1</v>
      </c>
      <c r="G167" s="16">
        <v>28.23</v>
      </c>
      <c r="H167" s="17">
        <f>G167*F167</f>
        <v>28.23</v>
      </c>
    </row>
    <row r="168" spans="2:8" ht="17.25" thickBot="1" x14ac:dyDescent="0.3">
      <c r="B168" s="139" t="s">
        <v>65</v>
      </c>
      <c r="C168" s="140">
        <v>4791</v>
      </c>
      <c r="D168" s="157" t="s">
        <v>311</v>
      </c>
      <c r="E168" s="141" t="s">
        <v>86</v>
      </c>
      <c r="F168" s="142">
        <v>0.15</v>
      </c>
      <c r="G168" s="143">
        <v>30.63</v>
      </c>
      <c r="H168" s="144">
        <f>G168*F168</f>
        <v>4.5945</v>
      </c>
    </row>
    <row r="169" spans="2:8" x14ac:dyDescent="0.25">
      <c r="B169" s="58"/>
      <c r="C169" s="59"/>
      <c r="D169" s="36"/>
      <c r="E169" s="58"/>
      <c r="F169" s="60"/>
      <c r="G169" s="61"/>
      <c r="H169" s="61"/>
    </row>
    <row r="170" spans="2:8" x14ac:dyDescent="0.25">
      <c r="B170" s="58"/>
      <c r="C170" s="59"/>
      <c r="D170" s="36"/>
      <c r="E170" s="58"/>
      <c r="F170" s="60"/>
      <c r="G170" s="61"/>
      <c r="H170" s="61"/>
    </row>
    <row r="171" spans="2:8" x14ac:dyDescent="0.25">
      <c r="B171" s="58"/>
      <c r="C171" s="59"/>
      <c r="D171" s="36"/>
      <c r="E171" s="58"/>
      <c r="F171" s="60"/>
      <c r="G171" s="61"/>
      <c r="H171" s="61"/>
    </row>
  </sheetData>
  <mergeCells count="1">
    <mergeCell ref="B10:C10"/>
  </mergeCells>
  <pageMargins left="0.51181102362204722" right="0.51181102362204722" top="0.78740157480314965" bottom="0.78740157480314965" header="0.31496062992125984" footer="0.31496062992125984"/>
  <pageSetup paperSize="9" scale="62" fitToHeight="0" orientation="landscape" verticalDpi="300" r:id="rId1"/>
  <headerFooter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5"/>
  <sheetViews>
    <sheetView zoomScaleNormal="100" workbookViewId="0">
      <selection activeCell="D8" sqref="D8:G8"/>
    </sheetView>
  </sheetViews>
  <sheetFormatPr defaultRowHeight="16.5" x14ac:dyDescent="0.3"/>
  <cols>
    <col min="1" max="2" width="9.140625" style="23"/>
    <col min="3" max="3" width="39.85546875" style="23" bestFit="1" customWidth="1"/>
    <col min="4" max="4" width="18.140625" style="23" customWidth="1"/>
    <col min="5" max="5" width="15.140625" style="23" customWidth="1"/>
    <col min="6" max="6" width="17.28515625" style="23" customWidth="1"/>
    <col min="7" max="7" width="14" style="23" customWidth="1"/>
    <col min="8" max="8" width="14.85546875" style="23" customWidth="1"/>
    <col min="9" max="9" width="12.85546875" style="23" customWidth="1"/>
    <col min="10" max="10" width="13.42578125" style="23" customWidth="1"/>
    <col min="11" max="11" width="13.85546875" style="23" bestFit="1" customWidth="1"/>
    <col min="12" max="12" width="13.5703125" style="23" customWidth="1"/>
    <col min="13" max="13" width="13.85546875" style="23" bestFit="1" customWidth="1"/>
    <col min="14" max="14" width="16" style="23" customWidth="1"/>
    <col min="15" max="16384" width="9.140625" style="23"/>
  </cols>
  <sheetData>
    <row r="1" spans="1:14" x14ac:dyDescent="0.3">
      <c r="A1" s="31"/>
    </row>
    <row r="2" spans="1:14" x14ac:dyDescent="0.3">
      <c r="C2" s="24"/>
      <c r="D2" s="169" t="s">
        <v>653</v>
      </c>
      <c r="E2" s="169"/>
      <c r="F2" s="169"/>
      <c r="G2" s="169"/>
    </row>
    <row r="3" spans="1:14" x14ac:dyDescent="0.3">
      <c r="C3" s="24"/>
      <c r="D3" s="114"/>
      <c r="E3" s="114"/>
      <c r="F3" s="25"/>
      <c r="G3" s="25"/>
    </row>
    <row r="4" spans="1:14" x14ac:dyDescent="0.3">
      <c r="C4" s="24"/>
      <c r="D4" s="168" t="str">
        <f>Orçamento!E4</f>
        <v>Cliente: Município de Tunápolis - SC</v>
      </c>
      <c r="E4" s="168"/>
      <c r="F4" s="168"/>
      <c r="G4" s="168"/>
    </row>
    <row r="5" spans="1:14" x14ac:dyDescent="0.3">
      <c r="C5" s="24"/>
      <c r="D5" s="168" t="str">
        <f>Orçamento!E5</f>
        <v>Obra: Reforma e Ampliação do Centro Esportivo</v>
      </c>
      <c r="E5" s="168"/>
      <c r="F5" s="168"/>
      <c r="G5" s="168"/>
    </row>
    <row r="6" spans="1:14" x14ac:dyDescent="0.3">
      <c r="C6" s="24"/>
      <c r="D6" s="23" t="str">
        <f>Orçamento!E6</f>
        <v>Área de obra: 554,11 m²</v>
      </c>
    </row>
    <row r="7" spans="1:14" x14ac:dyDescent="0.3">
      <c r="C7" s="24"/>
      <c r="D7" s="168" t="str">
        <f>Orçamento!E7</f>
        <v>Data base: 09/2022</v>
      </c>
      <c r="E7" s="168"/>
      <c r="F7" s="168"/>
      <c r="G7" s="168"/>
    </row>
    <row r="8" spans="1:14" x14ac:dyDescent="0.3">
      <c r="C8" s="24"/>
      <c r="D8" s="168"/>
      <c r="E8" s="168"/>
      <c r="F8" s="168"/>
      <c r="G8" s="168"/>
    </row>
    <row r="9" spans="1:14" ht="17.25" thickBot="1" x14ac:dyDescent="0.35">
      <c r="D9" s="1"/>
      <c r="E9" s="1"/>
    </row>
    <row r="10" spans="1:14" x14ac:dyDescent="0.3">
      <c r="B10" s="172" t="s">
        <v>4</v>
      </c>
      <c r="C10" s="170" t="s">
        <v>643</v>
      </c>
      <c r="D10" s="170" t="s">
        <v>644</v>
      </c>
      <c r="E10" s="170" t="s">
        <v>645</v>
      </c>
      <c r="F10" s="170"/>
      <c r="G10" s="170" t="s">
        <v>646</v>
      </c>
      <c r="H10" s="170"/>
      <c r="I10" s="170" t="s">
        <v>647</v>
      </c>
      <c r="J10" s="170"/>
      <c r="K10" s="170" t="s">
        <v>648</v>
      </c>
      <c r="L10" s="170"/>
      <c r="M10" s="170" t="s">
        <v>649</v>
      </c>
      <c r="N10" s="171"/>
    </row>
    <row r="11" spans="1:14" x14ac:dyDescent="0.3">
      <c r="B11" s="173"/>
      <c r="C11" s="174"/>
      <c r="D11" s="174"/>
      <c r="E11" s="145" t="s">
        <v>650</v>
      </c>
      <c r="F11" s="145" t="s">
        <v>651</v>
      </c>
      <c r="G11" s="145" t="s">
        <v>650</v>
      </c>
      <c r="H11" s="145" t="s">
        <v>651</v>
      </c>
      <c r="I11" s="145" t="s">
        <v>650</v>
      </c>
      <c r="J11" s="145" t="s">
        <v>651</v>
      </c>
      <c r="K11" s="145" t="s">
        <v>650</v>
      </c>
      <c r="L11" s="145" t="s">
        <v>651</v>
      </c>
      <c r="M11" s="145" t="s">
        <v>650</v>
      </c>
      <c r="N11" s="149" t="s">
        <v>651</v>
      </c>
    </row>
    <row r="12" spans="1:14" x14ac:dyDescent="0.3">
      <c r="B12" s="150" t="str">
        <f>Orçamento!B11</f>
        <v>1.0</v>
      </c>
      <c r="C12" s="26" t="str">
        <f>Orçamento!E11</f>
        <v>Atividades Preliminares</v>
      </c>
      <c r="D12" s="27">
        <f>Orçamento!J11</f>
        <v>7699.4504875348575</v>
      </c>
      <c r="E12" s="146">
        <v>1</v>
      </c>
      <c r="F12" s="146">
        <f>E12</f>
        <v>1</v>
      </c>
      <c r="G12" s="146"/>
      <c r="H12" s="146">
        <f>G12+F12</f>
        <v>1</v>
      </c>
      <c r="I12" s="146"/>
      <c r="J12" s="146">
        <f t="shared" ref="J12:J23" si="0">I12+H12</f>
        <v>1</v>
      </c>
      <c r="K12" s="146"/>
      <c r="L12" s="146">
        <f t="shared" ref="L12:L23" si="1">K12+J12</f>
        <v>1</v>
      </c>
      <c r="M12" s="146"/>
      <c r="N12" s="151">
        <f t="shared" ref="N12:N17" si="2">M12+L12</f>
        <v>1</v>
      </c>
    </row>
    <row r="13" spans="1:14" x14ac:dyDescent="0.3">
      <c r="B13" s="150" t="s">
        <v>27</v>
      </c>
      <c r="C13" s="26" t="str">
        <f>Orçamento!E15</f>
        <v>Reforma Copa 01 e Copa 02 (Interna)</v>
      </c>
      <c r="D13" s="27">
        <f>Orçamento!J15</f>
        <v>59341.504630651965</v>
      </c>
      <c r="E13" s="146">
        <v>0.35</v>
      </c>
      <c r="F13" s="146">
        <f t="shared" ref="F13:F23" si="3">E13</f>
        <v>0.35</v>
      </c>
      <c r="G13" s="146">
        <v>0.3</v>
      </c>
      <c r="H13" s="146">
        <f>G13+F13</f>
        <v>0.64999999999999991</v>
      </c>
      <c r="I13" s="146">
        <v>0.25</v>
      </c>
      <c r="J13" s="146">
        <f t="shared" si="0"/>
        <v>0.89999999999999991</v>
      </c>
      <c r="K13" s="146">
        <v>0.1</v>
      </c>
      <c r="L13" s="146">
        <f t="shared" si="1"/>
        <v>0.99999999999999989</v>
      </c>
      <c r="M13" s="146"/>
      <c r="N13" s="151">
        <f t="shared" si="2"/>
        <v>0.99999999999999989</v>
      </c>
    </row>
    <row r="14" spans="1:14" x14ac:dyDescent="0.3">
      <c r="B14" s="150" t="s">
        <v>33</v>
      </c>
      <c r="C14" s="26" t="str">
        <f>Orçamento!E48</f>
        <v>Reforma Pavilhão Coberto (Interna)</v>
      </c>
      <c r="D14" s="27">
        <f>Orçamento!J48</f>
        <v>21319.227533431007</v>
      </c>
      <c r="E14" s="146">
        <v>0.35</v>
      </c>
      <c r="F14" s="146">
        <f t="shared" si="3"/>
        <v>0.35</v>
      </c>
      <c r="G14" s="146">
        <v>0.3</v>
      </c>
      <c r="H14" s="146">
        <f t="shared" ref="H14:H19" si="4">G14+F14</f>
        <v>0.64999999999999991</v>
      </c>
      <c r="I14" s="146">
        <v>0.25</v>
      </c>
      <c r="J14" s="146">
        <f t="shared" si="0"/>
        <v>0.89999999999999991</v>
      </c>
      <c r="K14" s="146">
        <v>0.1</v>
      </c>
      <c r="L14" s="146">
        <f t="shared" si="1"/>
        <v>0.99999999999999989</v>
      </c>
      <c r="M14" s="146"/>
      <c r="N14" s="151">
        <f t="shared" si="2"/>
        <v>0.99999999999999989</v>
      </c>
    </row>
    <row r="15" spans="1:14" x14ac:dyDescent="0.3">
      <c r="B15" s="150" t="s">
        <v>36</v>
      </c>
      <c r="C15" s="26" t="str">
        <f>Orçamento!E59</f>
        <v>Edificação da Copa 03 (Ampliação)</v>
      </c>
      <c r="D15" s="27">
        <f>Orçamento!J59</f>
        <v>74712.466639806691</v>
      </c>
      <c r="E15" s="146">
        <v>0.35</v>
      </c>
      <c r="F15" s="146">
        <f t="shared" si="3"/>
        <v>0.35</v>
      </c>
      <c r="G15" s="146">
        <v>0.3</v>
      </c>
      <c r="H15" s="146">
        <f t="shared" si="4"/>
        <v>0.64999999999999991</v>
      </c>
      <c r="I15" s="146">
        <v>0.25</v>
      </c>
      <c r="J15" s="146">
        <f t="shared" si="0"/>
        <v>0.89999999999999991</v>
      </c>
      <c r="K15" s="146">
        <v>0.1</v>
      </c>
      <c r="L15" s="146">
        <f t="shared" si="1"/>
        <v>0.99999999999999989</v>
      </c>
      <c r="M15" s="146"/>
      <c r="N15" s="151">
        <f t="shared" si="2"/>
        <v>0.99999999999999989</v>
      </c>
    </row>
    <row r="16" spans="1:14" x14ac:dyDescent="0.3">
      <c r="B16" s="150" t="str">
        <f>Orçamento!B122</f>
        <v>2.4</v>
      </c>
      <c r="C16" s="26" t="str">
        <f>Orçamento!E122</f>
        <v>Exterior, Escadas, Rampa Acessível e Arquibancada</v>
      </c>
      <c r="D16" s="27">
        <f>Orçamento!J122</f>
        <v>70487.336849360683</v>
      </c>
      <c r="E16" s="146"/>
      <c r="F16" s="146">
        <f t="shared" si="3"/>
        <v>0</v>
      </c>
      <c r="G16" s="146">
        <v>0.35</v>
      </c>
      <c r="H16" s="146">
        <f t="shared" si="4"/>
        <v>0.35</v>
      </c>
      <c r="I16" s="146">
        <v>0.4</v>
      </c>
      <c r="J16" s="146">
        <f t="shared" si="0"/>
        <v>0.75</v>
      </c>
      <c r="K16" s="146">
        <v>0.2</v>
      </c>
      <c r="L16" s="146">
        <f t="shared" si="1"/>
        <v>0.95</v>
      </c>
      <c r="M16" s="146">
        <v>0.05</v>
      </c>
      <c r="N16" s="151">
        <f t="shared" si="2"/>
        <v>1</v>
      </c>
    </row>
    <row r="17" spans="2:14" x14ac:dyDescent="0.3">
      <c r="B17" s="150" t="str">
        <f>Orçamento!B157</f>
        <v>3.0</v>
      </c>
      <c r="C17" s="26" t="str">
        <f>Orçamento!E157</f>
        <v>Instalações Hidráulicas</v>
      </c>
      <c r="D17" s="27">
        <f>Orçamento!J157</f>
        <v>3282.9082612048178</v>
      </c>
      <c r="E17" s="146">
        <v>0.15</v>
      </c>
      <c r="F17" s="146">
        <f t="shared" si="3"/>
        <v>0.15</v>
      </c>
      <c r="G17" s="146">
        <v>0.35</v>
      </c>
      <c r="H17" s="146">
        <f t="shared" si="4"/>
        <v>0.5</v>
      </c>
      <c r="I17" s="146">
        <v>0.4</v>
      </c>
      <c r="J17" s="146">
        <f t="shared" si="0"/>
        <v>0.9</v>
      </c>
      <c r="K17" s="146">
        <v>0.1</v>
      </c>
      <c r="L17" s="146">
        <f t="shared" si="1"/>
        <v>1</v>
      </c>
      <c r="M17" s="146"/>
      <c r="N17" s="151">
        <f t="shared" si="2"/>
        <v>1</v>
      </c>
    </row>
    <row r="18" spans="2:14" x14ac:dyDescent="0.3">
      <c r="B18" s="150" t="str">
        <f>Orçamento!B175</f>
        <v>4.0</v>
      </c>
      <c r="C18" s="26" t="str">
        <f>Orçamento!E175</f>
        <v>Instalações Sanitárias</v>
      </c>
      <c r="D18" s="27">
        <f>Orçamento!J175</f>
        <v>4318.9729781263704</v>
      </c>
      <c r="E18" s="146">
        <v>0.2</v>
      </c>
      <c r="F18" s="146">
        <f t="shared" si="3"/>
        <v>0.2</v>
      </c>
      <c r="G18" s="146">
        <v>0.35</v>
      </c>
      <c r="H18" s="146">
        <f t="shared" si="4"/>
        <v>0.55000000000000004</v>
      </c>
      <c r="I18" s="146">
        <v>0.4</v>
      </c>
      <c r="J18" s="146">
        <f t="shared" si="0"/>
        <v>0.95000000000000007</v>
      </c>
      <c r="K18" s="146">
        <v>0.05</v>
      </c>
      <c r="L18" s="146">
        <f t="shared" si="1"/>
        <v>1</v>
      </c>
      <c r="M18" s="146"/>
      <c r="N18" s="151">
        <f>M18+L18</f>
        <v>1</v>
      </c>
    </row>
    <row r="19" spans="2:14" x14ac:dyDescent="0.3">
      <c r="B19" s="150" t="str">
        <f>Orçamento!B198</f>
        <v>5.0</v>
      </c>
      <c r="C19" s="26" t="str">
        <f>Orçamento!E198</f>
        <v>Equipamentos e Acessórios Hidrossanitários</v>
      </c>
      <c r="D19" s="27">
        <f>Orçamento!J198</f>
        <v>7527.9292950332683</v>
      </c>
      <c r="E19" s="146"/>
      <c r="F19" s="146">
        <f t="shared" si="3"/>
        <v>0</v>
      </c>
      <c r="G19" s="146"/>
      <c r="H19" s="146">
        <f t="shared" si="4"/>
        <v>0</v>
      </c>
      <c r="I19" s="146"/>
      <c r="J19" s="146">
        <f t="shared" si="0"/>
        <v>0</v>
      </c>
      <c r="K19" s="146">
        <v>0.3</v>
      </c>
      <c r="L19" s="146">
        <f t="shared" si="1"/>
        <v>0.3</v>
      </c>
      <c r="M19" s="146">
        <v>0.7</v>
      </c>
      <c r="N19" s="151">
        <f t="shared" ref="N19:N23" si="5">M19+L19</f>
        <v>1</v>
      </c>
    </row>
    <row r="20" spans="2:14" x14ac:dyDescent="0.3">
      <c r="B20" s="150" t="str">
        <f>Orçamento!B222</f>
        <v>6.0</v>
      </c>
      <c r="C20" s="26" t="str">
        <f>Orçamento!E222</f>
        <v>Instalações Pluviais</v>
      </c>
      <c r="D20" s="27">
        <f>Orçamento!J222</f>
        <v>11115.30692552986</v>
      </c>
      <c r="E20" s="146">
        <v>0.1</v>
      </c>
      <c r="F20" s="146">
        <f t="shared" si="3"/>
        <v>0.1</v>
      </c>
      <c r="G20" s="146">
        <v>0.5</v>
      </c>
      <c r="H20" s="146">
        <f t="shared" ref="H20:H23" si="6">G20+F20</f>
        <v>0.6</v>
      </c>
      <c r="I20" s="146">
        <v>0.35</v>
      </c>
      <c r="J20" s="146">
        <f t="shared" si="0"/>
        <v>0.95</v>
      </c>
      <c r="K20" s="146">
        <v>0.05</v>
      </c>
      <c r="L20" s="146">
        <f t="shared" si="1"/>
        <v>1</v>
      </c>
      <c r="M20" s="146"/>
      <c r="N20" s="151">
        <f t="shared" si="5"/>
        <v>1</v>
      </c>
    </row>
    <row r="21" spans="2:14" x14ac:dyDescent="0.3">
      <c r="B21" s="150" t="str">
        <f>Orçamento!B230</f>
        <v>7.0</v>
      </c>
      <c r="C21" s="26" t="str">
        <f>Orçamento!E230</f>
        <v>Instalações de GLP</v>
      </c>
      <c r="D21" s="27">
        <f>Orçamento!J230</f>
        <v>884.94933331556558</v>
      </c>
      <c r="E21" s="146"/>
      <c r="F21" s="146">
        <f t="shared" si="3"/>
        <v>0</v>
      </c>
      <c r="G21" s="146">
        <v>0.5</v>
      </c>
      <c r="H21" s="146">
        <f t="shared" si="6"/>
        <v>0.5</v>
      </c>
      <c r="I21" s="146">
        <v>0.5</v>
      </c>
      <c r="J21" s="146">
        <f t="shared" si="0"/>
        <v>1</v>
      </c>
      <c r="K21" s="146"/>
      <c r="L21" s="146">
        <f t="shared" si="1"/>
        <v>1</v>
      </c>
      <c r="M21" s="146"/>
      <c r="N21" s="151">
        <f t="shared" si="5"/>
        <v>1</v>
      </c>
    </row>
    <row r="22" spans="2:14" x14ac:dyDescent="0.3">
      <c r="B22" s="150" t="str">
        <f>Orçamento!B236</f>
        <v>8.0</v>
      </c>
      <c r="C22" s="26" t="str">
        <f>Orçamento!E236</f>
        <v>Instalações Elétricas</v>
      </c>
      <c r="D22" s="27">
        <f>Orçamento!J236</f>
        <v>17280.705099243256</v>
      </c>
      <c r="E22" s="146">
        <v>0.1</v>
      </c>
      <c r="F22" s="146">
        <f t="shared" si="3"/>
        <v>0.1</v>
      </c>
      <c r="G22" s="146">
        <v>0.5</v>
      </c>
      <c r="H22" s="146">
        <f t="shared" si="6"/>
        <v>0.6</v>
      </c>
      <c r="I22" s="146">
        <v>0.3</v>
      </c>
      <c r="J22" s="146">
        <f t="shared" si="0"/>
        <v>0.89999999999999991</v>
      </c>
      <c r="K22" s="146"/>
      <c r="L22" s="146">
        <f t="shared" si="1"/>
        <v>0.89999999999999991</v>
      </c>
      <c r="M22" s="146">
        <v>0.1</v>
      </c>
      <c r="N22" s="151">
        <f t="shared" si="5"/>
        <v>0.99999999999999989</v>
      </c>
    </row>
    <row r="23" spans="2:14" x14ac:dyDescent="0.3">
      <c r="B23" s="150" t="str">
        <f>Orçamento!B273</f>
        <v>9.0</v>
      </c>
      <c r="C23" s="26" t="str">
        <f>Orçamento!E273</f>
        <v>Instalações Preventivas (PPCI)</v>
      </c>
      <c r="D23" s="27">
        <f>Orçamento!J273</f>
        <v>4515.4599360929205</v>
      </c>
      <c r="E23" s="146"/>
      <c r="F23" s="146">
        <f t="shared" si="3"/>
        <v>0</v>
      </c>
      <c r="G23" s="146"/>
      <c r="H23" s="146">
        <f t="shared" si="6"/>
        <v>0</v>
      </c>
      <c r="I23" s="146"/>
      <c r="J23" s="146">
        <f t="shared" si="0"/>
        <v>0</v>
      </c>
      <c r="K23" s="146">
        <v>0.35</v>
      </c>
      <c r="L23" s="146">
        <f t="shared" si="1"/>
        <v>0.35</v>
      </c>
      <c r="M23" s="146">
        <v>0.65</v>
      </c>
      <c r="N23" s="151">
        <f t="shared" si="5"/>
        <v>1</v>
      </c>
    </row>
    <row r="24" spans="2:14" x14ac:dyDescent="0.3">
      <c r="B24" s="120"/>
      <c r="C24" s="147" t="s">
        <v>652</v>
      </c>
      <c r="D24" s="28">
        <f>SUM(D12:D23)</f>
        <v>282486.21796933125</v>
      </c>
      <c r="E24" s="133">
        <f>E25/D24</f>
        <v>0.2346164091919519</v>
      </c>
      <c r="F24" s="146">
        <f>E24</f>
        <v>0.2346164091919519</v>
      </c>
      <c r="G24" s="146">
        <f>G25/D24</f>
        <v>0.3135858000012966</v>
      </c>
      <c r="H24" s="146">
        <f>F24+G24</f>
        <v>0.54820220919324847</v>
      </c>
      <c r="I24" s="146">
        <f>I25/D24</f>
        <v>0.2817696067758495</v>
      </c>
      <c r="J24" s="146">
        <f>H24+I24</f>
        <v>0.82997181596909797</v>
      </c>
      <c r="K24" s="146">
        <f>K25/D24</f>
        <v>0.12239033141595765</v>
      </c>
      <c r="L24" s="146">
        <f>J24+K24</f>
        <v>0.95236214738505565</v>
      </c>
      <c r="M24" s="146">
        <f>M25/D24</f>
        <v>4.7637852614944354E-2</v>
      </c>
      <c r="N24" s="151">
        <f>M24+K24+I24+G24+E24</f>
        <v>1</v>
      </c>
    </row>
    <row r="25" spans="2:14" ht="17.25" thickBot="1" x14ac:dyDescent="0.35">
      <c r="B25" s="152"/>
      <c r="C25" s="130"/>
      <c r="D25" s="153"/>
      <c r="E25" s="154">
        <f>(D12*E12)+(D13*E13)+(D14*E14)+(D15*E15)+(D16*E16)+(D17*E17)+(D18*E18)+(D19*E19)+(D20*E20)+(D21*E21)+(D22*E22)+(D23*E23)</f>
        <v>66275.902106179536</v>
      </c>
      <c r="F25" s="155">
        <f>E25</f>
        <v>66275.902106179536</v>
      </c>
      <c r="G25" s="155">
        <f>(G12*D12)+(D13*G13)+(D14*G14)+(D15*G15)+(D16*G16)+(D17*G17)+(D18*G18)+(D19*G19)+(D20*G20)+(D21*G21)+(D22*G22)+(D23*G23)</f>
        <v>88583.666651253385</v>
      </c>
      <c r="H25" s="155">
        <f>F25+G25</f>
        <v>154859.56875743292</v>
      </c>
      <c r="I25" s="155">
        <f>(D12*I12)+(D13*I13)+(D14*I14)+(D15*I15)+(D16*I16)+(D17*I17)+(D18*I18)+(D19*I19)+(D20*I20)+(D21*I21)+(D22*I22)+(D23*I23)</f>
        <v>79596.030556815385</v>
      </c>
      <c r="J25" s="155">
        <f>H25+I25</f>
        <v>234455.59931424831</v>
      </c>
      <c r="K25" s="155">
        <f>(D12*K12)+(D13*K13)+(D14*K14)+(D15*K15)+(D16*K16)+(D17*K17)+(D18*K18)+(D19*K19)+(D20*K20)+(D21*K21)+(D22*K22)+(D23*K23)</f>
        <v>34573.581837706901</v>
      </c>
      <c r="L25" s="155">
        <f>J25+K25</f>
        <v>269029.18115195521</v>
      </c>
      <c r="M25" s="155">
        <f>(D12*M12)+(D13*M13)+(D14*M14)+(D15*M15)+(D16*M16)+(D17*M17)+(D18*M18)+(D19*M19)+(D20*M20)+(D21*M21)+(D22*M22)+(D23*M23)</f>
        <v>13457.036817376047</v>
      </c>
      <c r="N25" s="156">
        <f>E25+G25+I25+K25+M25</f>
        <v>282486.21796933125</v>
      </c>
    </row>
  </sheetData>
  <mergeCells count="13">
    <mergeCell ref="I10:J10"/>
    <mergeCell ref="K10:L10"/>
    <mergeCell ref="M10:N10"/>
    <mergeCell ref="B10:B11"/>
    <mergeCell ref="C10:C11"/>
    <mergeCell ref="D10:D11"/>
    <mergeCell ref="E10:F10"/>
    <mergeCell ref="G10:H10"/>
    <mergeCell ref="D8:G8"/>
    <mergeCell ref="D2:G2"/>
    <mergeCell ref="D4:G4"/>
    <mergeCell ref="D5:G5"/>
    <mergeCell ref="D7:G7"/>
  </mergeCells>
  <phoneticPr fontId="2" type="noConversion"/>
  <pageMargins left="0.51181102362204722" right="0.51181102362204722" top="0.78740157480314965" bottom="0.78740157480314965" header="0.31496062992125984" footer="0.31496062992125984"/>
  <pageSetup paperSize="9" scale="61" orientation="landscape" verticalDpi="300" r:id="rId1"/>
  <headerFooter>
    <oddFooter>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3728C-1A51-44D7-8F49-280052D860A1}">
  <sheetPr>
    <pageSetUpPr fitToPage="1"/>
  </sheetPr>
  <dimension ref="A1:I45"/>
  <sheetViews>
    <sheetView zoomScaleNormal="100" workbookViewId="0">
      <selection activeCell="D8" sqref="D8:G8"/>
    </sheetView>
  </sheetViews>
  <sheetFormatPr defaultRowHeight="16.5" x14ac:dyDescent="0.3"/>
  <cols>
    <col min="1" max="2" width="9.140625" style="23"/>
    <col min="3" max="3" width="39.85546875" style="23" bestFit="1" customWidth="1"/>
    <col min="4" max="4" width="18.140625" style="23" customWidth="1"/>
    <col min="5" max="5" width="18.5703125" style="23" hidden="1" customWidth="1"/>
    <col min="6" max="6" width="11.7109375" style="23" bestFit="1" customWidth="1"/>
    <col min="7" max="7" width="51.140625" style="23" bestFit="1" customWidth="1"/>
    <col min="8" max="16384" width="9.140625" style="23"/>
  </cols>
  <sheetData>
    <row r="1" spans="1:7" x14ac:dyDescent="0.3">
      <c r="A1" s="31"/>
    </row>
    <row r="2" spans="1:7" x14ac:dyDescent="0.3">
      <c r="C2" s="24"/>
      <c r="D2" s="169"/>
      <c r="E2" s="169"/>
      <c r="F2" s="169"/>
      <c r="G2" s="169"/>
    </row>
    <row r="3" spans="1:7" x14ac:dyDescent="0.3">
      <c r="C3" s="24"/>
      <c r="D3" s="113"/>
      <c r="E3" s="113"/>
      <c r="F3" s="25"/>
      <c r="G3" s="25"/>
    </row>
    <row r="4" spans="1:7" x14ac:dyDescent="0.3">
      <c r="C4" s="24"/>
      <c r="D4" s="168" t="str">
        <f>Orçamento!E4</f>
        <v>Cliente: Município de Tunápolis - SC</v>
      </c>
      <c r="E4" s="168"/>
      <c r="F4" s="168"/>
      <c r="G4" s="168"/>
    </row>
    <row r="5" spans="1:7" x14ac:dyDescent="0.3">
      <c r="C5" s="24"/>
      <c r="D5" s="168" t="str">
        <f>Orçamento!E5</f>
        <v>Obra: Reforma e Ampliação do Centro Esportivo</v>
      </c>
      <c r="E5" s="168"/>
      <c r="F5" s="168"/>
      <c r="G5" s="168"/>
    </row>
    <row r="6" spans="1:7" x14ac:dyDescent="0.3">
      <c r="C6" s="24"/>
      <c r="D6" s="23" t="str">
        <f>Orçamento!E6</f>
        <v>Área de obra: 554,11 m²</v>
      </c>
    </row>
    <row r="7" spans="1:7" x14ac:dyDescent="0.3">
      <c r="C7" s="24"/>
      <c r="D7" s="168" t="str">
        <f>Orçamento!E7</f>
        <v>Data base: 09/2022</v>
      </c>
      <c r="E7" s="168"/>
      <c r="F7" s="168"/>
      <c r="G7" s="168"/>
    </row>
    <row r="8" spans="1:7" x14ac:dyDescent="0.3">
      <c r="C8" s="24"/>
      <c r="D8" s="168"/>
      <c r="E8" s="168"/>
      <c r="F8" s="168"/>
      <c r="G8" s="168"/>
    </row>
    <row r="11" spans="1:7" x14ac:dyDescent="0.3">
      <c r="C11" s="175" t="s">
        <v>200</v>
      </c>
      <c r="D11" s="175"/>
      <c r="E11" s="175"/>
      <c r="F11" s="175"/>
      <c r="G11" s="175"/>
    </row>
    <row r="12" spans="1:7" x14ac:dyDescent="0.3">
      <c r="C12" s="175" t="s">
        <v>201</v>
      </c>
      <c r="D12" s="175"/>
      <c r="E12" s="175"/>
      <c r="F12" s="175"/>
      <c r="G12" s="175"/>
    </row>
    <row r="13" spans="1:7" x14ac:dyDescent="0.3">
      <c r="C13" s="175" t="s">
        <v>202</v>
      </c>
      <c r="D13" s="175"/>
      <c r="E13" s="175"/>
      <c r="F13" s="175"/>
      <c r="G13" s="175"/>
    </row>
    <row r="15" spans="1:7" ht="17.25" thickBot="1" x14ac:dyDescent="0.35"/>
    <row r="16" spans="1:7" ht="17.25" thickBot="1" x14ac:dyDescent="0.35">
      <c r="D16" s="176" t="s">
        <v>203</v>
      </c>
      <c r="E16" s="177"/>
      <c r="F16" s="178"/>
    </row>
    <row r="17" spans="3:9" x14ac:dyDescent="0.3">
      <c r="C17" s="118" t="s">
        <v>204</v>
      </c>
      <c r="D17" s="134" t="s">
        <v>205</v>
      </c>
      <c r="E17" s="134" t="s">
        <v>206</v>
      </c>
      <c r="F17" s="134" t="s">
        <v>207</v>
      </c>
      <c r="G17" s="119" t="s">
        <v>208</v>
      </c>
    </row>
    <row r="18" spans="3:9" x14ac:dyDescent="0.3">
      <c r="C18" s="120" t="s">
        <v>632</v>
      </c>
      <c r="D18" s="133">
        <v>0.03</v>
      </c>
      <c r="E18" s="121">
        <v>0.04</v>
      </c>
      <c r="F18" s="133">
        <v>5.5E-2</v>
      </c>
      <c r="G18" s="122">
        <v>0.04</v>
      </c>
    </row>
    <row r="19" spans="3:9" x14ac:dyDescent="0.3">
      <c r="C19" s="120" t="s">
        <v>633</v>
      </c>
      <c r="D19" s="133">
        <v>8.0000000000000002E-3</v>
      </c>
      <c r="E19" s="121">
        <v>8.0000000000000002E-3</v>
      </c>
      <c r="F19" s="133">
        <v>0.01</v>
      </c>
      <c r="G19" s="122">
        <v>8.0000000000000002E-3</v>
      </c>
    </row>
    <row r="20" spans="3:9" x14ac:dyDescent="0.3">
      <c r="C20" s="120" t="s">
        <v>634</v>
      </c>
      <c r="D20" s="133">
        <v>9.7000000000000003E-3</v>
      </c>
      <c r="E20" s="121">
        <v>1.2699999999999999E-2</v>
      </c>
      <c r="F20" s="133">
        <v>1.2699999999999999E-2</v>
      </c>
      <c r="G20" s="122">
        <v>1.2E-2</v>
      </c>
    </row>
    <row r="21" spans="3:9" x14ac:dyDescent="0.3">
      <c r="C21" s="120" t="s">
        <v>635</v>
      </c>
      <c r="D21" s="133">
        <v>5.8999999999999999E-3</v>
      </c>
      <c r="E21" s="121">
        <v>1.23E-2</v>
      </c>
      <c r="F21" s="133">
        <v>1.3899999999999999E-2</v>
      </c>
      <c r="G21" s="122">
        <v>1.2E-2</v>
      </c>
    </row>
    <row r="22" spans="3:9" x14ac:dyDescent="0.3">
      <c r="C22" s="120" t="s">
        <v>636</v>
      </c>
      <c r="D22" s="133">
        <v>6.1600000000000002E-2</v>
      </c>
      <c r="E22" s="121">
        <v>7.3999999999999996E-2</v>
      </c>
      <c r="F22" s="133">
        <v>8.9599999999999999E-2</v>
      </c>
      <c r="G22" s="122">
        <v>7.5999999999999998E-2</v>
      </c>
    </row>
    <row r="23" spans="3:9" x14ac:dyDescent="0.3">
      <c r="C23" s="179" t="s">
        <v>637</v>
      </c>
      <c r="D23" s="180"/>
      <c r="E23" s="180"/>
      <c r="F23" s="180"/>
      <c r="G23" s="122">
        <v>3.6499999999999998E-2</v>
      </c>
    </row>
    <row r="24" spans="3:9" x14ac:dyDescent="0.3">
      <c r="C24" s="183" t="s">
        <v>639</v>
      </c>
      <c r="D24" s="184"/>
      <c r="E24" s="184"/>
      <c r="F24" s="185"/>
      <c r="G24" s="123">
        <v>0.03</v>
      </c>
    </row>
    <row r="25" spans="3:9" x14ac:dyDescent="0.3">
      <c r="C25" s="120" t="s">
        <v>638</v>
      </c>
      <c r="D25" s="26"/>
      <c r="E25" s="26"/>
      <c r="F25" s="26"/>
      <c r="G25" s="122">
        <v>4.4999999999999998E-2</v>
      </c>
    </row>
    <row r="26" spans="3:9" x14ac:dyDescent="0.3">
      <c r="C26" s="124" t="s">
        <v>209</v>
      </c>
      <c r="D26" s="125" t="s">
        <v>210</v>
      </c>
      <c r="E26" s="126"/>
      <c r="F26" s="126" t="s">
        <v>211</v>
      </c>
      <c r="G26" s="127"/>
      <c r="I26" s="23" t="s">
        <v>212</v>
      </c>
    </row>
    <row r="27" spans="3:9" x14ac:dyDescent="0.3">
      <c r="C27" s="120" t="s">
        <v>213</v>
      </c>
      <c r="D27" s="26"/>
      <c r="E27" s="26"/>
      <c r="F27" s="26"/>
      <c r="G27" s="122">
        <f>I27</f>
        <v>0.23647211569362625</v>
      </c>
      <c r="I27" s="128">
        <f>(1+G18+G19+G20)*(1+G21)*(1+G22)/(1-G23-G24)-1</f>
        <v>0.23647211569362625</v>
      </c>
    </row>
    <row r="28" spans="3:9" ht="17.25" thickBot="1" x14ac:dyDescent="0.35">
      <c r="C28" s="129" t="s">
        <v>214</v>
      </c>
      <c r="D28" s="130"/>
      <c r="E28" s="130"/>
      <c r="F28" s="130"/>
      <c r="G28" s="131">
        <f>I28</f>
        <v>0.29909591446257755</v>
      </c>
      <c r="I28" s="128">
        <f>(1+G18+G19+G20)*(1+G21)*(1+G22)/(1-G23-G24-G25)-1</f>
        <v>0.29909591446257755</v>
      </c>
    </row>
    <row r="30" spans="3:9" ht="30" customHeight="1" x14ac:dyDescent="0.3">
      <c r="C30" s="168" t="s">
        <v>215</v>
      </c>
      <c r="D30" s="168"/>
      <c r="E30" s="168"/>
      <c r="F30" s="168"/>
      <c r="G30" s="168"/>
    </row>
    <row r="32" spans="3:9" x14ac:dyDescent="0.3">
      <c r="C32" s="23" t="s">
        <v>216</v>
      </c>
    </row>
    <row r="33" spans="3:7" x14ac:dyDescent="0.3">
      <c r="C33" s="132" t="s">
        <v>217</v>
      </c>
    </row>
    <row r="37" spans="3:7" x14ac:dyDescent="0.3">
      <c r="C37" s="168"/>
      <c r="D37" s="168"/>
      <c r="E37" s="168"/>
      <c r="F37" s="168"/>
      <c r="G37" s="168"/>
    </row>
    <row r="39" spans="3:7" x14ac:dyDescent="0.3">
      <c r="C39" s="186" t="s">
        <v>642</v>
      </c>
      <c r="D39" s="186"/>
      <c r="E39" s="186"/>
      <c r="F39" s="186"/>
      <c r="G39" s="186"/>
    </row>
    <row r="44" spans="3:7" x14ac:dyDescent="0.3">
      <c r="C44" s="182"/>
      <c r="D44" s="182"/>
      <c r="E44" s="182"/>
      <c r="F44" s="182"/>
      <c r="G44" s="182"/>
    </row>
    <row r="45" spans="3:7" x14ac:dyDescent="0.3">
      <c r="C45" s="181"/>
      <c r="D45" s="181"/>
      <c r="E45" s="182"/>
      <c r="F45" s="182"/>
      <c r="G45" s="182"/>
    </row>
  </sheetData>
  <mergeCells count="18">
    <mergeCell ref="C45:D45"/>
    <mergeCell ref="E45:G45"/>
    <mergeCell ref="C24:F24"/>
    <mergeCell ref="C30:G30"/>
    <mergeCell ref="C37:G37"/>
    <mergeCell ref="C39:G39"/>
    <mergeCell ref="C44:D44"/>
    <mergeCell ref="E44:G44"/>
    <mergeCell ref="C11:G11"/>
    <mergeCell ref="C12:G12"/>
    <mergeCell ref="C13:G13"/>
    <mergeCell ref="D16:F16"/>
    <mergeCell ref="C23:F23"/>
    <mergeCell ref="D2:G2"/>
    <mergeCell ref="D4:G4"/>
    <mergeCell ref="D5:G5"/>
    <mergeCell ref="D7:G7"/>
    <mergeCell ref="D8:G8"/>
  </mergeCells>
  <pageMargins left="0.511811024" right="0.511811024" top="0.78740157499999996" bottom="0.78740157499999996" header="0.31496062000000002" footer="0.31496062000000002"/>
  <pageSetup paperSize="9" scale="6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Orçamento</vt:lpstr>
      <vt:lpstr>Composições</vt:lpstr>
      <vt:lpstr>CCF</vt:lpstr>
      <vt:lpstr>BDI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Tailor Sehnem</dc:creator>
  <cp:lastModifiedBy>Cliente</cp:lastModifiedBy>
  <cp:lastPrinted>2022-11-03T18:48:36Z</cp:lastPrinted>
  <dcterms:created xsi:type="dcterms:W3CDTF">2019-07-26T21:54:08Z</dcterms:created>
  <dcterms:modified xsi:type="dcterms:W3CDTF">2022-11-04T12:18:03Z</dcterms:modified>
</cp:coreProperties>
</file>