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440" windowHeight="7875" activeTab="1"/>
  </bookViews>
  <sheets>
    <sheet name="Orçamento " sheetId="1" r:id="rId1"/>
    <sheet name="Cronograma fis-fin" sheetId="2" r:id="rId2"/>
    <sheet name="Plan3" sheetId="3" r:id="rId3"/>
  </sheets>
  <externalReferences>
    <externalReference r:id="rId4"/>
  </externalReferences>
  <definedNames>
    <definedName name="TIPOORCAMENTO" hidden="1">IF(VALUE([1]MENU!$O$3)=2,"Licitado","Proposto")</definedName>
  </definedNames>
  <calcPr calcId="145621"/>
</workbook>
</file>

<file path=xl/calcChain.xml><?xml version="1.0" encoding="utf-8"?>
<calcChain xmlns="http://schemas.openxmlformats.org/spreadsheetml/2006/main">
  <c r="B9" i="2" l="1"/>
  <c r="C9" i="2"/>
  <c r="F9" i="2" s="1"/>
  <c r="B10" i="2"/>
  <c r="C10" i="2"/>
  <c r="F10" i="2"/>
  <c r="I10" i="2"/>
  <c r="L10" i="2"/>
  <c r="B11" i="2"/>
  <c r="C11" i="2"/>
  <c r="F11" i="2" s="1"/>
  <c r="I11" i="2"/>
  <c r="B12" i="2"/>
  <c r="C12" i="2"/>
  <c r="F12" i="2"/>
  <c r="I12" i="2"/>
  <c r="B13" i="2"/>
  <c r="C13" i="2"/>
  <c r="F13" i="2"/>
  <c r="B14" i="2"/>
  <c r="C14" i="2"/>
  <c r="L14" i="2" s="1"/>
  <c r="B15" i="2"/>
  <c r="C15" i="2"/>
  <c r="I15" i="2"/>
  <c r="L15" i="2"/>
  <c r="C16" i="2"/>
  <c r="I16" i="2"/>
  <c r="I85" i="1"/>
  <c r="I84" i="1"/>
  <c r="I77" i="1"/>
  <c r="I71" i="1"/>
  <c r="I54" i="1"/>
  <c r="I43" i="1"/>
  <c r="H70" i="1"/>
  <c r="I70" i="1" s="1"/>
  <c r="H69" i="1"/>
  <c r="I69" i="1" s="1"/>
  <c r="H68" i="1"/>
  <c r="I68" i="1" s="1"/>
  <c r="F16" i="2" l="1"/>
  <c r="L16" i="2"/>
  <c r="M16" i="2" s="1"/>
  <c r="L11" i="2"/>
  <c r="H33" i="1" l="1"/>
  <c r="I33" i="1" s="1"/>
  <c r="H32" i="1"/>
  <c r="I32" i="1" s="1"/>
  <c r="H23" i="1" l="1"/>
  <c r="I23" i="1" s="1"/>
  <c r="H64" i="1" l="1"/>
  <c r="I64" i="1" s="1"/>
  <c r="H65" i="1"/>
  <c r="I65" i="1" s="1"/>
  <c r="H66" i="1"/>
  <c r="I66" i="1" s="1"/>
  <c r="H67" i="1"/>
  <c r="I67" i="1" s="1"/>
  <c r="H62" i="1"/>
  <c r="I62" i="1" s="1"/>
  <c r="H63" i="1"/>
  <c r="I63" i="1" s="1"/>
  <c r="H60" i="1"/>
  <c r="I60" i="1" s="1"/>
  <c r="H61" i="1"/>
  <c r="I61" i="1" s="1"/>
  <c r="H57" i="1"/>
  <c r="I57" i="1" s="1"/>
  <c r="H58" i="1"/>
  <c r="I58" i="1" s="1"/>
  <c r="H59" i="1"/>
  <c r="I59" i="1" s="1"/>
  <c r="H56" i="1"/>
  <c r="I56" i="1" s="1"/>
  <c r="H74" i="1"/>
  <c r="I74" i="1" s="1"/>
  <c r="H75" i="1"/>
  <c r="I75" i="1" s="1"/>
  <c r="H76" i="1"/>
  <c r="I76" i="1" s="1"/>
  <c r="H73" i="1"/>
  <c r="I73" i="1" s="1"/>
  <c r="H49" i="1"/>
  <c r="I49" i="1" s="1"/>
  <c r="H48" i="1"/>
  <c r="I48" i="1" s="1"/>
  <c r="H53" i="1"/>
  <c r="I53" i="1" s="1"/>
  <c r="H52" i="1"/>
  <c r="I52" i="1" s="1"/>
  <c r="H51" i="1"/>
  <c r="I51" i="1" s="1"/>
  <c r="H50" i="1"/>
  <c r="I50" i="1" s="1"/>
  <c r="H47" i="1"/>
  <c r="I47" i="1" s="1"/>
  <c r="H13" i="1"/>
  <c r="I13" i="1" s="1"/>
  <c r="H46" i="1"/>
  <c r="I46" i="1" s="1"/>
  <c r="H41" i="1" l="1"/>
  <c r="I41" i="1" s="1"/>
  <c r="H42" i="1"/>
  <c r="I42" i="1" s="1"/>
  <c r="H40" i="1"/>
  <c r="I40" i="1" s="1"/>
  <c r="H12" i="1"/>
  <c r="I12" i="1" s="1"/>
  <c r="I14" i="1" l="1"/>
  <c r="H28" i="1" l="1"/>
  <c r="I28" i="1" s="1"/>
  <c r="H29" i="1"/>
  <c r="I29" i="1" s="1"/>
  <c r="H31" i="1"/>
  <c r="I31" i="1" s="1"/>
  <c r="H35" i="1"/>
  <c r="I35" i="1" s="1"/>
  <c r="H36" i="1"/>
  <c r="I36" i="1" s="1"/>
  <c r="H37" i="1"/>
  <c r="I37" i="1" s="1"/>
  <c r="H27" i="1"/>
  <c r="I27" i="1" s="1"/>
  <c r="H20" i="1"/>
  <c r="I20" i="1" s="1"/>
  <c r="H21" i="1"/>
  <c r="I21" i="1" s="1"/>
  <c r="H22" i="1"/>
  <c r="I22" i="1" s="1"/>
  <c r="H19" i="1"/>
  <c r="I19" i="1" s="1"/>
  <c r="H17" i="1"/>
  <c r="I17" i="1" s="1"/>
  <c r="H79" i="1"/>
  <c r="I79" i="1" s="1"/>
  <c r="H80" i="1"/>
  <c r="I80" i="1" s="1"/>
  <c r="H81" i="1"/>
  <c r="I81" i="1" s="1"/>
  <c r="H82" i="1"/>
  <c r="I82" i="1" s="1"/>
  <c r="H83" i="1"/>
  <c r="I83" i="1" s="1"/>
  <c r="I24" i="1" l="1"/>
  <c r="I38" i="1"/>
</calcChain>
</file>

<file path=xl/sharedStrings.xml><?xml version="1.0" encoding="utf-8"?>
<sst xmlns="http://schemas.openxmlformats.org/spreadsheetml/2006/main" count="311" uniqueCount="213">
  <si>
    <t>ORÇAMENTO DISCRIMINATIVO</t>
  </si>
  <si>
    <t xml:space="preserve">Nome da obra: </t>
  </si>
  <si>
    <t>Endereço:</t>
  </si>
  <si>
    <t xml:space="preserve">Proprietário: </t>
  </si>
  <si>
    <t>Prefeitura Municipal de Tunápolis</t>
  </si>
  <si>
    <t>Elaborado por:</t>
  </si>
  <si>
    <t xml:space="preserve">Leonardo I. Massing moreira </t>
  </si>
  <si>
    <t>CREA-SC:</t>
  </si>
  <si>
    <t>Data:</t>
  </si>
  <si>
    <t>Área total (m²):</t>
  </si>
  <si>
    <t>Descrição</t>
  </si>
  <si>
    <t>1.</t>
  </si>
  <si>
    <t>1.1</t>
  </si>
  <si>
    <t>m²</t>
  </si>
  <si>
    <t>un</t>
  </si>
  <si>
    <t>2.</t>
  </si>
  <si>
    <t>2.1</t>
  </si>
  <si>
    <t>m³</t>
  </si>
  <si>
    <t>2.2</t>
  </si>
  <si>
    <t>3.</t>
  </si>
  <si>
    <t>3.1</t>
  </si>
  <si>
    <t>3.2</t>
  </si>
  <si>
    <t>4.</t>
  </si>
  <si>
    <t>SUPER ESTRUTURA</t>
  </si>
  <si>
    <t>4.1</t>
  </si>
  <si>
    <t>4.2</t>
  </si>
  <si>
    <t>5.</t>
  </si>
  <si>
    <t>PAREDES E PAINÉIS</t>
  </si>
  <si>
    <t>5.1</t>
  </si>
  <si>
    <t>Paredes</t>
  </si>
  <si>
    <t>Esquadrias</t>
  </si>
  <si>
    <t>TOTAL DO ITEM 5.</t>
  </si>
  <si>
    <t>REVESTIMENTOS</t>
  </si>
  <si>
    <t>Revestimentos</t>
  </si>
  <si>
    <t>Forros</t>
  </si>
  <si>
    <t>Pintura</t>
  </si>
  <si>
    <t>Pintura acrílica 2 demãos</t>
  </si>
  <si>
    <t>TOTAL DO ITEM 7.</t>
  </si>
  <si>
    <t>PAVIMENTAÇÕES</t>
  </si>
  <si>
    <t>TOTAL DO ITEM 8.</t>
  </si>
  <si>
    <t>INSTALAÇÕES</t>
  </si>
  <si>
    <t>COMPLEMENTAÇÃO</t>
  </si>
  <si>
    <t>Soleiras e peitoris em granito largura 18 cm</t>
  </si>
  <si>
    <t>m</t>
  </si>
  <si>
    <t>TOTAL DO ITEM 10.</t>
  </si>
  <si>
    <t>TOTAL GERAL DO ORÇAMENTO:</t>
  </si>
  <si>
    <t>SINAPI</t>
  </si>
  <si>
    <t>140.221-0</t>
  </si>
  <si>
    <t xml:space="preserve">DEINFRA </t>
  </si>
  <si>
    <t>4.3</t>
  </si>
  <si>
    <t>Alvenaria bloco de concreto vedação 14 cm (paredes)</t>
  </si>
  <si>
    <t xml:space="preserve">Janela de aluminio (maxi-mar) </t>
  </si>
  <si>
    <t>Video temperado 10 mm colocado</t>
  </si>
  <si>
    <t>Ferragem para porta/janela vidro temperado</t>
  </si>
  <si>
    <t>Porta chapeada de madeira angelin c/ ferragens completa</t>
  </si>
  <si>
    <t xml:space="preserve">Chapisco e reboco desempenado </t>
  </si>
  <si>
    <t>Reboco Argamassa fina ca-af 1:3+5% ci 7mm (externo)</t>
  </si>
  <si>
    <t>Massa corrida PVA/ (interior)</t>
  </si>
  <si>
    <t>Forro de gesso acartonado</t>
  </si>
  <si>
    <t>Selador acrílico (int/ext)</t>
  </si>
  <si>
    <t>Pintura esmalte sintético sobre madeira   - 2d + fundo</t>
  </si>
  <si>
    <t>Conjunto com três barras de apoio metálicas cromadas p/ BWC de deficientes</t>
  </si>
  <si>
    <t xml:space="preserve">Torneira de lavatório metálica cromada </t>
  </si>
  <si>
    <t xml:space="preserve">Torneira de piá metálica cromada </t>
  </si>
  <si>
    <t>um</t>
  </si>
  <si>
    <t>Limpeza final de obra</t>
  </si>
  <si>
    <t>BDI=23,54%</t>
  </si>
  <si>
    <t>CRONOGRAMA FÍSICO-FINANCEIRO</t>
  </si>
  <si>
    <t>Proprietário: PREFEITURA MUNICIPAL DE TUNÁPOLIS</t>
  </si>
  <si>
    <t>Item</t>
  </si>
  <si>
    <t>Valor Total</t>
  </si>
  <si>
    <t>Mês 1</t>
  </si>
  <si>
    <t>Simples%</t>
  </si>
  <si>
    <t>Acumulado%</t>
  </si>
  <si>
    <t>Mês 2</t>
  </si>
  <si>
    <t>Mês 3</t>
  </si>
  <si>
    <t>kg</t>
  </si>
  <si>
    <t>3.1.1</t>
  </si>
  <si>
    <t>3.1.2</t>
  </si>
  <si>
    <t>3.1.3</t>
  </si>
  <si>
    <t>3.2.1</t>
  </si>
  <si>
    <t>TOTAL DO ITEM 4.1 (R$):</t>
  </si>
  <si>
    <t xml:space="preserve">Pilares </t>
  </si>
  <si>
    <t>34353</t>
  </si>
  <si>
    <t>Argamassa colante AC-II</t>
  </si>
  <si>
    <t>34356</t>
  </si>
  <si>
    <t xml:space="preserve">Rejunte Branco, Cimenticio </t>
  </si>
  <si>
    <t xml:space="preserve">Sistema hidráulico </t>
  </si>
  <si>
    <t xml:space="preserve">und </t>
  </si>
  <si>
    <t xml:space="preserve">SINAPI </t>
  </si>
  <si>
    <t>Chapa de madeira compensada resinada para forma de concreto e=17 mm</t>
  </si>
  <si>
    <t>Concreto Usinado bombeável, classe de resistência C30, com brita 0 e 1, Slump = 100+-20mm, inclui o serviço de bombeamento (NBR8953)</t>
  </si>
  <si>
    <t>96662</t>
  </si>
  <si>
    <t>Bucha de redução ,ppr, 32x25cm, classe pn 25, instalado em ramal de distribuição de água - fornecimento e instalação. AF_06/2015</t>
  </si>
  <si>
    <t>89446</t>
  </si>
  <si>
    <t>Tubo, PVC, soldável, dn 25mm, instalado em prumada de água - fornecimento e instalação. AF_12/2014</t>
  </si>
  <si>
    <t>89972</t>
  </si>
  <si>
    <t>Kit de registro de gaveta bruto de latão 3/4", inclusive conexões, roscável, instalado em ramal de água fria - fornecimento e instalação. AF_12/2014</t>
  </si>
  <si>
    <t>11772</t>
  </si>
  <si>
    <t>Torneira cromada de mesa para cozinha bico movel com aerador 1/2" ou 3/4" (ref 1167)</t>
  </si>
  <si>
    <t>86932</t>
  </si>
  <si>
    <t>Vaso sanitário com caixa acoplada louça branca - padrão médio, incluso engate flexivel em metal cromado, 1/2x40cm - fornecimento e instalação. AF_12/2013</t>
  </si>
  <si>
    <t>86939</t>
  </si>
  <si>
    <t>lavatório louça branca com coluna, *44x35,5 cm, padrão popular, incluso sifão flexivel em PVC, válvula e engate flexível 30 cm em plástico e com torneira cromada padrão popular - fornecimento e instalação. AF_12/2013</t>
  </si>
  <si>
    <t>89362</t>
  </si>
  <si>
    <t>Joelho 90 graus, PVC, soldável, dn 25 mm, instaladoem ramal ou sub-ramal de água - fornecimento e instalação. AF_12/2014</t>
  </si>
  <si>
    <t>89617</t>
  </si>
  <si>
    <t>Tê, PVC, soldável, dn 25 mm, instalado em prumada de água - fornecimento e instalação. AF_12/2014</t>
  </si>
  <si>
    <t>und</t>
  </si>
  <si>
    <t>orç</t>
  </si>
  <si>
    <t>TOTAL DO ITEM 9.1.</t>
  </si>
  <si>
    <t xml:space="preserve">Sistema Elétrico </t>
  </si>
  <si>
    <t>PPCI</t>
  </si>
  <si>
    <t>PPCI01</t>
  </si>
  <si>
    <t>Extintor 04 kg pó  ABC</t>
  </si>
  <si>
    <t>PPCI02</t>
  </si>
  <si>
    <t xml:space="preserve">Placa de extintor com seta </t>
  </si>
  <si>
    <t>PPCI03</t>
  </si>
  <si>
    <t xml:space="preserve">Placa de extintor proibido colocar material </t>
  </si>
  <si>
    <t>PPCI06</t>
  </si>
  <si>
    <t>Placas indicativas de saída de emergência fotoluminescente verde 240x120.</t>
  </si>
  <si>
    <t>TOTAL DO ITEM 9.3.</t>
  </si>
  <si>
    <t>74131/4</t>
  </si>
  <si>
    <t>Quadro de distribuição de embutir, completo (para 18 disjuntores monopolares, com barramento para fases, neutro e para a proteção, metálico, pintura eletrostatica epoxi, cor bege, c/porta, trinco e acessorios)</t>
  </si>
  <si>
    <t>74130/1</t>
  </si>
  <si>
    <t>74130/4</t>
  </si>
  <si>
    <t>39451</t>
  </si>
  <si>
    <t>Dispositivo  DR, corrente de - 40 A</t>
  </si>
  <si>
    <t>91834</t>
  </si>
  <si>
    <t>Eletroduto PVC flexivel corrugadoreforçado, DN 25 mm (3/4"), inclusive conexões</t>
  </si>
  <si>
    <t>91836</t>
  </si>
  <si>
    <t>Eletroduto PVC flexivel corrugadoreforçado, DN 32 mm (1"), inclusive conexões</t>
  </si>
  <si>
    <t>91926</t>
  </si>
  <si>
    <t>Condutor de cobre unipolar, isolação em PVC/70ºC, camada de proteção  em PVC, não propagador de chamas, classe de tensão 750V, encordoamento classe 5, flexivel, com a seguinte seção nominal: #2,5 mm².</t>
  </si>
  <si>
    <t>91928</t>
  </si>
  <si>
    <t>Condutor de cobre unipolar, isolação em PVC/70ºC, camada de proteção  em PVC, não propagador de chamas, classe de tensão 750V, encordoamento classe 5, flexivel, com a seguinte seção nominal: # 4,0 mm²</t>
  </si>
  <si>
    <t>91997</t>
  </si>
  <si>
    <t>Tomada universal, 20 A, cor branca, completa</t>
  </si>
  <si>
    <t>91967</t>
  </si>
  <si>
    <t>73953/8</t>
  </si>
  <si>
    <t>Total (R$):</t>
  </si>
  <si>
    <t xml:space="preserve">JANELA DE ALUMÍNIO DE CORRER, 2 FOLHAS, FIXAÇÃO COM PARAFUSO SOBRE CONTRAMARCO, COM VIDROS PADRONIZADA. </t>
  </si>
  <si>
    <t>87257</t>
  </si>
  <si>
    <t>Revestimento cerâmico para piso com placas tipo esmaltadas extra de dimensões 60x60cm aplicada em ambientes maiores que 10 m². AF 06_2014</t>
  </si>
  <si>
    <t>1.1.1</t>
  </si>
  <si>
    <t>1.1.2</t>
  </si>
  <si>
    <t>2.1.1</t>
  </si>
  <si>
    <t>2.2.1</t>
  </si>
  <si>
    <t>2.2.2</t>
  </si>
  <si>
    <t>2.2.3</t>
  </si>
  <si>
    <t>2.2.4</t>
  </si>
  <si>
    <t>2.2.5</t>
  </si>
  <si>
    <t>3.3</t>
  </si>
  <si>
    <t>3.3.1</t>
  </si>
  <si>
    <t>3.3.2</t>
  </si>
  <si>
    <t>3.3.3</t>
  </si>
  <si>
    <t>3.2.2</t>
  </si>
  <si>
    <t>Forro em PVC liso, para ambientes comerciais, inclusive estruttura de fixação</t>
  </si>
  <si>
    <t>3.2.3</t>
  </si>
  <si>
    <t xml:space="preserve">Roda forro em PVC </t>
  </si>
  <si>
    <t>Disjuntores tripolar termomagnético 25A</t>
  </si>
  <si>
    <t>Disjuntores tripolar termomagnético 20A</t>
  </si>
  <si>
    <t>Luminária de embutir em led 2x18 W completa</t>
  </si>
  <si>
    <t>Interruptor 2 teclas simples</t>
  </si>
  <si>
    <t xml:space="preserve">Interruptor 1 tecla simples </t>
  </si>
  <si>
    <t>91953</t>
  </si>
  <si>
    <t xml:space="preserve">i-38083 </t>
  </si>
  <si>
    <t>Conjunto com duas tomadas fêmea 1-RJ45 CAT5e 1-RJ11 para caixa de passagem 4x2 " de embutir com espelho padrão ANATEL - fornecimento e instalação</t>
  </si>
  <si>
    <t xml:space="preserve">SINAPI  </t>
  </si>
  <si>
    <t>Cabo de rede SONOPLUS UTP cat5E 24awgx-4p - fornecimento e instalação FURUKAWA ou equivalente</t>
  </si>
  <si>
    <t>Fio telefônico CCI-50 2 par, uso interno - fornecimento e instalação</t>
  </si>
  <si>
    <t xml:space="preserve">Ampliação Prefeitura Municipa </t>
  </si>
  <si>
    <t>Rua João Castilho, Centro. Tunápolis. SC</t>
  </si>
  <si>
    <t>127,35m²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</si>
  <si>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</si>
  <si>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</si>
  <si>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</si>
  <si>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</si>
  <si>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</si>
  <si>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</si>
  <si>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</si>
  <si>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</si>
  <si>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</si>
  <si>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</si>
  <si>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</si>
  <si>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</si>
  <si>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</si>
  <si>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</si>
  <si>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</si>
  <si>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</si>
  <si>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</si>
  <si>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</si>
  <si>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</si>
  <si>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</si>
  <si>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</si>
  <si>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</si>
  <si>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</si>
  <si>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</si>
  <si>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6.</t>
  </si>
  <si>
    <t>6.1</t>
  </si>
  <si>
    <t>6.2</t>
  </si>
  <si>
    <t>6.3</t>
  </si>
  <si>
    <t>6.4</t>
  </si>
  <si>
    <t>7.1</t>
  </si>
  <si>
    <t>7.2</t>
  </si>
  <si>
    <t>7.3</t>
  </si>
  <si>
    <t>7.4</t>
  </si>
  <si>
    <t>7.5</t>
  </si>
  <si>
    <t>Simples (R$):</t>
  </si>
  <si>
    <t>Total Final (R$):</t>
  </si>
  <si>
    <t>Obra: Ampliação Prefeitura Municipal</t>
  </si>
  <si>
    <t>Endereço: Rua João Castilhos, Centro, Tunápolis, SC.</t>
  </si>
  <si>
    <t>Data: 01/02/2021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</si>
</sst>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 &quot;#,##0.00"/>
    <numFmt numFmtId="165" formatCode="&quot;R$&quot;\ 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26"/>
      </patternFill>
    </fill>
  </fills>
  <borders count="51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0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1"/>
    <xf numFmtId="0" fontId="2" fillId="0" borderId="0" xfId="1" applyFont="1" applyFill="1"/>
    <xf numFmtId="0" fontId="3" fillId="0" borderId="0" xfId="1" applyFont="1" applyFill="1" applyBorder="1"/>
    <xf numFmtId="0" fontId="3" fillId="0" borderId="0" xfId="1" applyFont="1" applyFill="1" applyBorder="1" applyAlignment="1">
      <alignment horizontal="left"/>
    </xf>
    <xf numFmtId="0" fontId="3" fillId="0" borderId="3" xfId="1" applyFont="1" applyFill="1" applyBorder="1"/>
    <xf numFmtId="0" fontId="3" fillId="0" borderId="2" xfId="1" applyFont="1" applyFill="1" applyBorder="1" applyAlignment="1"/>
    <xf numFmtId="2" fontId="1" fillId="0" borderId="3" xfId="1" applyNumberFormat="1" applyFont="1" applyFill="1" applyBorder="1" applyAlignment="1">
      <alignment horizontal="left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11" xfId="0" applyFont="1" applyFill="1" applyBorder="1"/>
    <xf numFmtId="0" fontId="0" fillId="0" borderId="0" xfId="0" applyBorder="1"/>
    <xf numFmtId="0" fontId="0" fillId="0" borderId="12" xfId="0" applyBorder="1"/>
    <xf numFmtId="0" fontId="7" fillId="0" borderId="7" xfId="0" applyFont="1" applyFill="1" applyBorder="1"/>
    <xf numFmtId="0" fontId="7" fillId="0" borderId="7" xfId="0" applyFont="1" applyFill="1" applyBorder="1" applyAlignment="1">
      <alignment wrapText="1"/>
    </xf>
    <xf numFmtId="165" fontId="7" fillId="0" borderId="7" xfId="0" applyNumberFormat="1" applyFont="1" applyFill="1" applyBorder="1" applyAlignment="1">
      <alignment horizontal="center"/>
    </xf>
    <xf numFmtId="10" fontId="7" fillId="0" borderId="7" xfId="0" applyNumberFormat="1" applyFont="1" applyFill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0" fontId="7" fillId="0" borderId="7" xfId="0" applyFont="1" applyFill="1" applyBorder="1" applyAlignment="1">
      <alignment horizontal="left" vertical="center" wrapText="1"/>
    </xf>
    <xf numFmtId="0" fontId="8" fillId="0" borderId="7" xfId="0" applyFont="1" applyBorder="1"/>
    <xf numFmtId="165" fontId="8" fillId="0" borderId="7" xfId="0" applyNumberFormat="1" applyFont="1" applyBorder="1" applyAlignment="1">
      <alignment horizontal="center"/>
    </xf>
    <xf numFmtId="0" fontId="7" fillId="0" borderId="16" xfId="0" applyFont="1" applyFill="1" applyBorder="1"/>
    <xf numFmtId="0" fontId="7" fillId="0" borderId="17" xfId="0" applyFont="1" applyFill="1" applyBorder="1"/>
    <xf numFmtId="0" fontId="7" fillId="0" borderId="19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/>
    <xf numFmtId="165" fontId="8" fillId="0" borderId="21" xfId="0" applyNumberFormat="1" applyFont="1" applyBorder="1" applyAlignment="1">
      <alignment horizontal="center"/>
    </xf>
    <xf numFmtId="0" fontId="3" fillId="0" borderId="1" xfId="1" applyFont="1" applyFill="1" applyBorder="1"/>
    <xf numFmtId="0" fontId="4" fillId="0" borderId="11" xfId="1" applyFont="1" applyFill="1" applyBorder="1"/>
    <xf numFmtId="0" fontId="4" fillId="0" borderId="0" xfId="1" applyFont="1" applyFill="1" applyBorder="1"/>
    <xf numFmtId="0" fontId="1" fillId="0" borderId="0" xfId="1" applyBorder="1"/>
    <xf numFmtId="0" fontId="1" fillId="0" borderId="12" xfId="1" applyBorder="1"/>
    <xf numFmtId="0" fontId="3" fillId="0" borderId="22" xfId="1" applyFont="1" applyFill="1" applyBorder="1" applyAlignment="1"/>
    <xf numFmtId="0" fontId="3" fillId="0" borderId="11" xfId="1" applyFont="1" applyFill="1" applyBorder="1"/>
    <xf numFmtId="0" fontId="3" fillId="0" borderId="12" xfId="1" applyFont="1" applyFill="1" applyBorder="1"/>
    <xf numFmtId="0" fontId="3" fillId="0" borderId="11" xfId="1" applyFont="1" applyFill="1" applyBorder="1" applyAlignment="1">
      <alignment horizontal="left"/>
    </xf>
    <xf numFmtId="0" fontId="3" fillId="0" borderId="24" xfId="1" applyFont="1" applyFill="1" applyBorder="1"/>
    <xf numFmtId="0" fontId="6" fillId="0" borderId="26" xfId="1" applyFont="1" applyFill="1" applyBorder="1" applyAlignment="1">
      <alignment vertical="center"/>
    </xf>
    <xf numFmtId="0" fontId="13" fillId="0" borderId="7" xfId="0" applyFont="1" applyBorder="1" applyAlignment="1">
      <alignment wrapText="1"/>
    </xf>
    <xf numFmtId="0" fontId="7" fillId="0" borderId="17" xfId="0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left" wrapText="1"/>
    </xf>
    <xf numFmtId="0" fontId="4" fillId="0" borderId="23" xfId="1" applyFont="1" applyFill="1" applyBorder="1" applyAlignment="1">
      <alignment horizontal="left" wrapText="1"/>
    </xf>
    <xf numFmtId="14" fontId="3" fillId="0" borderId="0" xfId="1" applyNumberFormat="1" applyFont="1" applyFill="1" applyBorder="1" applyAlignment="1">
      <alignment horizontal="left"/>
    </xf>
    <xf numFmtId="0" fontId="1" fillId="0" borderId="3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left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49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7" xfId="0" applyNumberFormat="1" applyFont="1" applyFill="1" applyBorder="1" applyAlignment="1" applyProtection="1">
      <alignment horizontal="left" vertical="center" wrapText="1"/>
      <protection locked="0"/>
    </xf>
    <xf numFmtId="2" fontId="2" fillId="0" borderId="7" xfId="1" applyNumberFormat="1" applyFont="1" applyFill="1" applyBorder="1" applyAlignment="1">
      <alignment horizontal="center" vertical="center"/>
    </xf>
    <xf numFmtId="164" fontId="2" fillId="0" borderId="7" xfId="1" applyNumberFormat="1" applyFont="1" applyFill="1" applyBorder="1" applyAlignment="1">
      <alignment horizontal="center" vertical="center"/>
    </xf>
    <xf numFmtId="43" fontId="11" fillId="3" borderId="7" xfId="2" applyFont="1" applyFill="1" applyBorder="1" applyAlignment="1" applyProtection="1">
      <alignment vertical="center" wrapText="1"/>
      <protection locked="0"/>
    </xf>
    <xf numFmtId="165" fontId="11" fillId="3" borderId="7" xfId="2" applyNumberFormat="1" applyFont="1" applyFill="1" applyBorder="1" applyAlignment="1" applyProtection="1">
      <alignment vertical="center" wrapText="1"/>
      <protection locked="0"/>
    </xf>
    <xf numFmtId="0" fontId="2" fillId="0" borderId="29" xfId="1" applyFont="1" applyFill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2" fontId="2" fillId="0" borderId="29" xfId="1" applyNumberFormat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43" fontId="11" fillId="3" borderId="29" xfId="2" applyFont="1" applyFill="1" applyBorder="1" applyAlignment="1" applyProtection="1">
      <alignment vertical="center" wrapText="1"/>
      <protection locked="0"/>
    </xf>
    <xf numFmtId="164" fontId="2" fillId="0" borderId="29" xfId="1" applyNumberFormat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vertical="center"/>
    </xf>
    <xf numFmtId="0" fontId="2" fillId="0" borderId="31" xfId="1" applyFont="1" applyFill="1" applyBorder="1" applyAlignment="1">
      <alignment horizontal="center" vertical="center"/>
    </xf>
    <xf numFmtId="164" fontId="6" fillId="0" borderId="32" xfId="1" applyNumberFormat="1" applyFont="1" applyFill="1" applyBorder="1" applyAlignment="1">
      <alignment horizontal="center"/>
    </xf>
    <xf numFmtId="164" fontId="6" fillId="0" borderId="5" xfId="1" applyNumberFormat="1" applyFont="1" applyFill="1" applyBorder="1" applyAlignment="1">
      <alignment horizontal="center"/>
    </xf>
    <xf numFmtId="164" fontId="6" fillId="0" borderId="33" xfId="1" applyNumberFormat="1" applyFont="1" applyFill="1" applyBorder="1" applyAlignment="1">
      <alignment horizontal="center"/>
    </xf>
    <xf numFmtId="49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9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35" xfId="1" applyNumberFormat="1" applyFont="1" applyFill="1" applyBorder="1" applyAlignment="1">
      <alignment horizontal="center"/>
    </xf>
    <xf numFmtId="164" fontId="6" fillId="0" borderId="9" xfId="1" applyNumberFormat="1" applyFont="1" applyFill="1" applyBorder="1" applyAlignment="1">
      <alignment horizontal="center"/>
    </xf>
    <xf numFmtId="164" fontId="6" fillId="0" borderId="36" xfId="1" applyNumberFormat="1" applyFont="1" applyFill="1" applyBorder="1" applyAlignment="1">
      <alignment horizontal="center"/>
    </xf>
    <xf numFmtId="164" fontId="6" fillId="0" borderId="28" xfId="1" applyNumberFormat="1" applyFont="1" applyFill="1" applyBorder="1" applyAlignment="1">
      <alignment horizontal="center" vertical="center"/>
    </xf>
    <xf numFmtId="0" fontId="6" fillId="0" borderId="7" xfId="1" applyFont="1" applyFill="1" applyBorder="1"/>
    <xf numFmtId="0" fontId="6" fillId="0" borderId="7" xfId="1" applyFont="1" applyFill="1" applyBorder="1" applyAlignment="1">
      <alignment horizontal="center"/>
    </xf>
    <xf numFmtId="0" fontId="6" fillId="0" borderId="7" xfId="1" applyFont="1" applyFill="1" applyBorder="1" applyAlignment="1">
      <alignment wrapText="1"/>
    </xf>
    <xf numFmtId="2" fontId="2" fillId="0" borderId="7" xfId="1" applyNumberFormat="1" applyFont="1" applyFill="1" applyBorder="1"/>
    <xf numFmtId="0" fontId="2" fillId="0" borderId="7" xfId="1" applyFont="1" applyFill="1" applyBorder="1"/>
    <xf numFmtId="164" fontId="2" fillId="0" borderId="7" xfId="1" applyNumberFormat="1" applyFont="1" applyFill="1" applyBorder="1"/>
    <xf numFmtId="164" fontId="2" fillId="0" borderId="7" xfId="1" applyNumberFormat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7" xfId="1" applyFont="1" applyFill="1" applyBorder="1" applyAlignment="1">
      <alignment wrapText="1"/>
    </xf>
    <xf numFmtId="2" fontId="2" fillId="0" borderId="7" xfId="1" applyNumberFormat="1" applyFont="1" applyFill="1" applyBorder="1" applyAlignment="1">
      <alignment horizontal="center"/>
    </xf>
    <xf numFmtId="164" fontId="6" fillId="0" borderId="7" xfId="1" applyNumberFormat="1" applyFont="1" applyFill="1" applyBorder="1" applyAlignment="1">
      <alignment horizontal="center"/>
    </xf>
    <xf numFmtId="164" fontId="6" fillId="0" borderId="7" xfId="1" applyNumberFormat="1" applyFont="1" applyFill="1" applyBorder="1" applyAlignment="1">
      <alignment horizontal="center"/>
    </xf>
    <xf numFmtId="49" fontId="11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7" xfId="1" applyFont="1" applyFill="1" applyBorder="1"/>
    <xf numFmtId="0" fontId="6" fillId="0" borderId="37" xfId="1" applyFont="1" applyFill="1" applyBorder="1" applyAlignment="1">
      <alignment horizontal="center"/>
    </xf>
    <xf numFmtId="0" fontId="6" fillId="0" borderId="37" xfId="1" applyFont="1" applyFill="1" applyBorder="1" applyAlignment="1">
      <alignment wrapText="1"/>
    </xf>
    <xf numFmtId="2" fontId="2" fillId="0" borderId="37" xfId="1" applyNumberFormat="1" applyFont="1" applyFill="1" applyBorder="1"/>
    <xf numFmtId="0" fontId="2" fillId="0" borderId="37" xfId="1" applyFont="1" applyFill="1" applyBorder="1"/>
    <xf numFmtId="164" fontId="2" fillId="0" borderId="37" xfId="1" applyNumberFormat="1" applyFont="1" applyFill="1" applyBorder="1"/>
    <xf numFmtId="164" fontId="2" fillId="0" borderId="37" xfId="1" applyNumberFormat="1" applyFont="1" applyFill="1" applyBorder="1" applyAlignment="1">
      <alignment horizontal="center"/>
    </xf>
    <xf numFmtId="0" fontId="2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 wrapText="1"/>
    </xf>
    <xf numFmtId="164" fontId="6" fillId="0" borderId="6" xfId="1" applyNumberFormat="1" applyFont="1" applyFill="1" applyBorder="1" applyAlignment="1">
      <alignment horizontal="center" vertical="center"/>
    </xf>
    <xf numFmtId="0" fontId="2" fillId="0" borderId="29" xfId="1" applyFont="1" applyFill="1" applyBorder="1"/>
    <xf numFmtId="164" fontId="6" fillId="0" borderId="29" xfId="1" applyNumberFormat="1" applyFont="1" applyFill="1" applyBorder="1" applyAlignment="1">
      <alignment horizontal="center"/>
    </xf>
    <xf numFmtId="164" fontId="6" fillId="0" borderId="29" xfId="1" applyNumberFormat="1" applyFont="1" applyFill="1" applyBorder="1" applyAlignment="1">
      <alignment horizontal="center"/>
    </xf>
    <xf numFmtId="0" fontId="2" fillId="0" borderId="30" xfId="1" applyFont="1" applyFill="1" applyBorder="1"/>
    <xf numFmtId="0" fontId="2" fillId="0" borderId="5" xfId="1" applyFont="1" applyFill="1" applyBorder="1"/>
    <xf numFmtId="0" fontId="2" fillId="0" borderId="4" xfId="1" applyFont="1" applyFill="1" applyBorder="1"/>
    <xf numFmtId="0" fontId="6" fillId="0" borderId="5" xfId="1" applyFont="1" applyFill="1" applyBorder="1" applyAlignment="1">
      <alignment horizontal="right"/>
    </xf>
    <xf numFmtId="165" fontId="6" fillId="0" borderId="6" xfId="2" applyNumberFormat="1" applyFont="1" applyFill="1" applyBorder="1" applyAlignment="1">
      <alignment horizontal="center"/>
    </xf>
    <xf numFmtId="0" fontId="2" fillId="0" borderId="29" xfId="1" applyFont="1" applyFill="1" applyBorder="1" applyAlignment="1">
      <alignment horizontal="center"/>
    </xf>
    <xf numFmtId="0" fontId="2" fillId="0" borderId="29" xfId="1" applyFont="1" applyFill="1" applyBorder="1" applyAlignment="1">
      <alignment wrapText="1"/>
    </xf>
    <xf numFmtId="2" fontId="2" fillId="0" borderId="29" xfId="1" applyNumberFormat="1" applyFont="1" applyFill="1" applyBorder="1" applyAlignment="1">
      <alignment horizontal="center"/>
    </xf>
    <xf numFmtId="164" fontId="2" fillId="0" borderId="29" xfId="1" applyNumberFormat="1" applyFont="1" applyFill="1" applyBorder="1" applyAlignment="1">
      <alignment horizontal="center"/>
    </xf>
    <xf numFmtId="0" fontId="2" fillId="0" borderId="38" xfId="1" applyFont="1" applyFill="1" applyBorder="1" applyAlignment="1">
      <alignment vertical="center"/>
    </xf>
    <xf numFmtId="0" fontId="3" fillId="0" borderId="39" xfId="1" applyFont="1" applyFill="1" applyBorder="1"/>
    <xf numFmtId="0" fontId="2" fillId="0" borderId="39" xfId="1" applyFont="1" applyFill="1" applyBorder="1"/>
    <xf numFmtId="164" fontId="6" fillId="0" borderId="39" xfId="1" applyNumberFormat="1" applyFont="1" applyFill="1" applyBorder="1" applyAlignment="1">
      <alignment horizontal="center"/>
    </xf>
    <xf numFmtId="164" fontId="6" fillId="0" borderId="40" xfId="1" applyNumberFormat="1" applyFont="1" applyFill="1" applyBorder="1" applyAlignment="1">
      <alignment horizontal="center"/>
    </xf>
    <xf numFmtId="0" fontId="2" fillId="0" borderId="37" xfId="1" applyFont="1" applyFill="1" applyBorder="1" applyAlignment="1">
      <alignment vertical="center"/>
    </xf>
    <xf numFmtId="0" fontId="2" fillId="0" borderId="37" xfId="1" applyFont="1" applyFill="1" applyBorder="1" applyAlignment="1">
      <alignment horizontal="center" vertical="center"/>
    </xf>
    <xf numFmtId="49" fontId="11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37" xfId="0" applyNumberFormat="1" applyFont="1" applyFill="1" applyBorder="1" applyAlignment="1" applyProtection="1">
      <alignment horizontal="left" vertical="center" wrapText="1"/>
      <protection locked="0"/>
    </xf>
    <xf numFmtId="2" fontId="2" fillId="0" borderId="37" xfId="1" applyNumberFormat="1" applyFont="1" applyFill="1" applyBorder="1" applyAlignment="1">
      <alignment horizontal="center" vertical="center"/>
    </xf>
    <xf numFmtId="164" fontId="2" fillId="0" borderId="37" xfId="1" applyNumberFormat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49" fontId="12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5" xfId="0" applyNumberFormat="1" applyFont="1" applyFill="1" applyBorder="1" applyAlignment="1" applyProtection="1">
      <alignment horizontal="left" vertical="center" wrapText="1"/>
      <protection locked="0"/>
    </xf>
    <xf numFmtId="2" fontId="2" fillId="0" borderId="31" xfId="1" applyNumberFormat="1" applyFont="1" applyFill="1" applyBorder="1" applyAlignment="1">
      <alignment horizontal="center" vertical="center"/>
    </xf>
    <xf numFmtId="164" fontId="2" fillId="0" borderId="31" xfId="1" applyNumberFormat="1" applyFont="1" applyFill="1" applyBorder="1" applyAlignment="1">
      <alignment horizontal="center" vertical="center"/>
    </xf>
    <xf numFmtId="164" fontId="2" fillId="0" borderId="34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vertical="center"/>
    </xf>
    <xf numFmtId="0" fontId="6" fillId="0" borderId="38" xfId="1" applyFont="1" applyFill="1" applyBorder="1" applyAlignment="1">
      <alignment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vertical="center" wrapText="1"/>
    </xf>
    <xf numFmtId="2" fontId="2" fillId="0" borderId="39" xfId="1" applyNumberFormat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164" fontId="2" fillId="0" borderId="39" xfId="1" applyNumberFormat="1" applyFont="1" applyFill="1" applyBorder="1" applyAlignment="1">
      <alignment horizontal="center" vertical="center"/>
    </xf>
    <xf numFmtId="164" fontId="2" fillId="0" borderId="40" xfId="1" applyNumberFormat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/>
    </xf>
    <xf numFmtId="0" fontId="2" fillId="0" borderId="37" xfId="1" applyFont="1" applyFill="1" applyBorder="1" applyAlignment="1">
      <alignment wrapText="1"/>
    </xf>
    <xf numFmtId="2" fontId="2" fillId="0" borderId="37" xfId="1" applyNumberFormat="1" applyFont="1" applyFill="1" applyBorder="1" applyAlignment="1">
      <alignment horizontal="center"/>
    </xf>
    <xf numFmtId="0" fontId="6" fillId="0" borderId="39" xfId="1" applyFont="1" applyFill="1" applyBorder="1" applyAlignment="1">
      <alignment horizontal="center"/>
    </xf>
    <xf numFmtId="0" fontId="6" fillId="0" borderId="39" xfId="1" applyFont="1" applyFill="1" applyBorder="1" applyAlignment="1">
      <alignment wrapText="1"/>
    </xf>
    <xf numFmtId="2" fontId="2" fillId="0" borderId="39" xfId="1" applyNumberFormat="1" applyFont="1" applyFill="1" applyBorder="1"/>
    <xf numFmtId="164" fontId="2" fillId="0" borderId="39" xfId="1" applyNumberFormat="1" applyFont="1" applyFill="1" applyBorder="1"/>
    <xf numFmtId="164" fontId="2" fillId="0" borderId="40" xfId="1" applyNumberFormat="1" applyFont="1" applyFill="1" applyBorder="1" applyAlignment="1">
      <alignment horizontal="center"/>
    </xf>
    <xf numFmtId="49" fontId="11" fillId="3" borderId="39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39" xfId="0" applyNumberFormat="1" applyFont="1" applyFill="1" applyBorder="1" applyAlignment="1" applyProtection="1">
      <alignment horizontal="left" vertical="center" wrapText="1"/>
      <protection locked="0"/>
    </xf>
    <xf numFmtId="164" fontId="6" fillId="0" borderId="40" xfId="1" applyNumberFormat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vertical="center" wrapText="1"/>
    </xf>
    <xf numFmtId="0" fontId="6" fillId="0" borderId="41" xfId="1" applyFont="1" applyFill="1" applyBorder="1"/>
    <xf numFmtId="0" fontId="6" fillId="0" borderId="42" xfId="1" applyFont="1" applyFill="1" applyBorder="1" applyAlignment="1">
      <alignment horizontal="center"/>
    </xf>
    <xf numFmtId="0" fontId="6" fillId="0" borderId="42" xfId="1" applyFont="1" applyFill="1" applyBorder="1" applyAlignment="1">
      <alignment wrapText="1"/>
    </xf>
    <xf numFmtId="2" fontId="2" fillId="0" borderId="42" xfId="1" applyNumberFormat="1" applyFont="1" applyFill="1" applyBorder="1"/>
    <xf numFmtId="0" fontId="2" fillId="0" borderId="42" xfId="1" applyFont="1" applyFill="1" applyBorder="1"/>
    <xf numFmtId="164" fontId="2" fillId="0" borderId="42" xfId="1" applyNumberFormat="1" applyFont="1" applyFill="1" applyBorder="1"/>
    <xf numFmtId="164" fontId="2" fillId="0" borderId="43" xfId="1" applyNumberFormat="1" applyFont="1" applyFill="1" applyBorder="1" applyAlignment="1">
      <alignment horizontal="center"/>
    </xf>
    <xf numFmtId="0" fontId="2" fillId="0" borderId="7" xfId="1" applyFont="1" applyFill="1" applyBorder="1" applyAlignment="1">
      <alignment horizontal="left" vertical="center"/>
    </xf>
    <xf numFmtId="2" fontId="0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1" applyFont="1" applyFill="1" applyBorder="1" applyAlignment="1">
      <alignment horizontal="left" vertical="center"/>
    </xf>
    <xf numFmtId="2" fontId="0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1" applyFont="1" applyFill="1" applyBorder="1" applyAlignment="1">
      <alignment horizontal="left"/>
    </xf>
    <xf numFmtId="0" fontId="6" fillId="0" borderId="31" xfId="1" applyFont="1" applyFill="1" applyBorder="1" applyAlignment="1">
      <alignment horizontal="center"/>
    </xf>
    <xf numFmtId="0" fontId="6" fillId="0" borderId="31" xfId="1" applyFont="1" applyFill="1" applyBorder="1" applyAlignment="1">
      <alignment wrapText="1"/>
    </xf>
    <xf numFmtId="2" fontId="2" fillId="0" borderId="32" xfId="1" applyNumberFormat="1" applyFont="1" applyFill="1" applyBorder="1"/>
    <xf numFmtId="164" fontId="2" fillId="0" borderId="5" xfId="1" applyNumberFormat="1" applyFont="1" applyFill="1" applyBorder="1"/>
    <xf numFmtId="164" fontId="2" fillId="0" borderId="6" xfId="1" applyNumberFormat="1" applyFont="1" applyFill="1" applyBorder="1" applyAlignment="1">
      <alignment horizont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/>
    <xf numFmtId="0" fontId="6" fillId="0" borderId="30" xfId="1" applyFont="1" applyFill="1" applyBorder="1"/>
    <xf numFmtId="49" fontId="2" fillId="0" borderId="7" xfId="1" applyNumberFormat="1" applyFont="1" applyFill="1" applyBorder="1" applyAlignment="1">
      <alignment horizontal="center"/>
    </xf>
    <xf numFmtId="49" fontId="2" fillId="0" borderId="7" xfId="1" applyNumberFormat="1" applyFont="1" applyFill="1" applyBorder="1" applyAlignment="1">
      <alignment horizontal="center" vertical="center"/>
    </xf>
    <xf numFmtId="0" fontId="0" fillId="3" borderId="29" xfId="0" applyNumberFormat="1" applyFont="1" applyFill="1" applyBorder="1" applyAlignment="1" applyProtection="1">
      <alignment horizontal="center" vertical="center" wrapText="1"/>
      <protection locked="0"/>
    </xf>
    <xf numFmtId="43" fontId="0" fillId="3" borderId="29" xfId="2" applyFont="1" applyFill="1" applyBorder="1" applyAlignment="1" applyProtection="1">
      <alignment vertical="center" wrapText="1"/>
      <protection locked="0"/>
    </xf>
    <xf numFmtId="0" fontId="2" fillId="0" borderId="5" xfId="1" applyFont="1" applyFill="1" applyBorder="1" applyAlignment="1">
      <alignment horizontal="center"/>
    </xf>
    <xf numFmtId="0" fontId="2" fillId="0" borderId="33" xfId="1" applyFont="1" applyFill="1" applyBorder="1"/>
    <xf numFmtId="164" fontId="6" fillId="0" borderId="6" xfId="1" applyNumberFormat="1" applyFont="1" applyFill="1" applyBorder="1" applyAlignment="1">
      <alignment horizontal="center"/>
    </xf>
    <xf numFmtId="0" fontId="6" fillId="0" borderId="31" xfId="1" applyFont="1" applyFill="1" applyBorder="1"/>
    <xf numFmtId="164" fontId="6" fillId="0" borderId="32" xfId="1" applyNumberFormat="1" applyFont="1" applyFill="1" applyBorder="1" applyAlignment="1">
      <alignment horizontal="center"/>
    </xf>
    <xf numFmtId="164" fontId="6" fillId="0" borderId="5" xfId="1" applyNumberFormat="1" applyFont="1" applyFill="1" applyBorder="1" applyAlignment="1">
      <alignment horizontal="center"/>
    </xf>
    <xf numFmtId="0" fontId="0" fillId="3" borderId="37" xfId="0" applyNumberFormat="1" applyFont="1" applyFill="1" applyBorder="1" applyAlignment="1" applyProtection="1">
      <alignment horizontal="center" vertical="center" wrapText="1"/>
      <protection locked="0"/>
    </xf>
    <xf numFmtId="43" fontId="10" fillId="3" borderId="37" xfId="2" applyFont="1" applyFill="1" applyBorder="1" applyAlignment="1" applyProtection="1">
      <alignment vertical="center" wrapText="1"/>
      <protection locked="0"/>
    </xf>
    <xf numFmtId="0" fontId="6" fillId="0" borderId="4" xfId="1" applyFont="1" applyFill="1" applyBorder="1"/>
    <xf numFmtId="0" fontId="6" fillId="0" borderId="5" xfId="1" applyFont="1" applyFill="1" applyBorder="1" applyAlignment="1">
      <alignment horizontal="center"/>
    </xf>
    <xf numFmtId="0" fontId="6" fillId="0" borderId="33" xfId="1" applyFont="1" applyFill="1" applyBorder="1"/>
    <xf numFmtId="0" fontId="1" fillId="0" borderId="0" xfId="1" applyFont="1" applyFill="1" applyBorder="1"/>
    <xf numFmtId="0" fontId="6" fillId="0" borderId="38" xfId="1" applyFont="1" applyFill="1" applyBorder="1" applyAlignment="1">
      <alignment horizontal="left"/>
    </xf>
    <xf numFmtId="0" fontId="7" fillId="0" borderId="44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0" xfId="0" applyFont="1" applyBorder="1" applyAlignment="1"/>
    <xf numFmtId="10" fontId="9" fillId="0" borderId="0" xfId="0" applyNumberFormat="1" applyFont="1" applyBorder="1" applyAlignment="1">
      <alignment horizontal="center"/>
    </xf>
    <xf numFmtId="165" fontId="8" fillId="0" borderId="0" xfId="0" applyNumberFormat="1" applyFont="1" applyBorder="1"/>
    <xf numFmtId="0" fontId="8" fillId="0" borderId="0" xfId="0" applyFont="1" applyBorder="1" applyAlignment="1">
      <alignment horizontal="center"/>
    </xf>
    <xf numFmtId="165" fontId="7" fillId="0" borderId="45" xfId="0" applyNumberFormat="1" applyFont="1" applyFill="1" applyBorder="1" applyAlignment="1">
      <alignment horizontal="center"/>
    </xf>
    <xf numFmtId="165" fontId="8" fillId="0" borderId="45" xfId="0" applyNumberFormat="1" applyFont="1" applyBorder="1" applyAlignment="1">
      <alignment horizontal="center"/>
    </xf>
    <xf numFmtId="0" fontId="7" fillId="0" borderId="38" xfId="0" applyFont="1" applyFill="1" applyBorder="1"/>
    <xf numFmtId="0" fontId="7" fillId="0" borderId="39" xfId="0" applyFont="1" applyFill="1" applyBorder="1"/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8" fillId="0" borderId="40" xfId="0" applyFont="1" applyBorder="1" applyAlignment="1"/>
    <xf numFmtId="0" fontId="9" fillId="0" borderId="38" xfId="0" applyFont="1" applyBorder="1" applyAlignment="1">
      <alignment horizontal="center" vertical="center"/>
    </xf>
    <xf numFmtId="0" fontId="8" fillId="0" borderId="39" xfId="0" applyFont="1" applyBorder="1"/>
    <xf numFmtId="165" fontId="8" fillId="0" borderId="39" xfId="0" applyNumberFormat="1" applyFont="1" applyBorder="1" applyAlignment="1">
      <alignment horizontal="center"/>
    </xf>
    <xf numFmtId="165" fontId="8" fillId="0" borderId="39" xfId="0" applyNumberFormat="1" applyFont="1" applyBorder="1"/>
    <xf numFmtId="165" fontId="8" fillId="0" borderId="47" xfId="0" applyNumberFormat="1" applyFont="1" applyBorder="1"/>
    <xf numFmtId="165" fontId="8" fillId="0" borderId="40" xfId="0" applyNumberFormat="1" applyFont="1" applyBorder="1"/>
    <xf numFmtId="0" fontId="1" fillId="0" borderId="13" xfId="0" applyFont="1" applyFill="1" applyBorder="1"/>
    <xf numFmtId="0" fontId="7" fillId="0" borderId="14" xfId="0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 horizontal="left"/>
    </xf>
    <xf numFmtId="0" fontId="1" fillId="0" borderId="14" xfId="0" applyFont="1" applyFill="1" applyBorder="1"/>
    <xf numFmtId="0" fontId="0" fillId="0" borderId="14" xfId="0" applyBorder="1"/>
    <xf numFmtId="0" fontId="0" fillId="0" borderId="15" xfId="0" applyBorder="1"/>
    <xf numFmtId="0" fontId="7" fillId="0" borderId="18" xfId="0" applyFont="1" applyFill="1" applyBorder="1" applyAlignment="1">
      <alignment horizontal="center"/>
    </xf>
    <xf numFmtId="10" fontId="8" fillId="0" borderId="49" xfId="0" applyNumberFormat="1" applyFont="1" applyBorder="1" applyAlignment="1">
      <alignment horizontal="center"/>
    </xf>
    <xf numFmtId="10" fontId="8" fillId="0" borderId="50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0" fontId="8" fillId="0" borderId="21" xfId="0" applyNumberFormat="1" applyFont="1" applyBorder="1" applyAlignment="1">
      <alignment horizontal="center"/>
    </xf>
    <xf numFmtId="165" fontId="8" fillId="0" borderId="46" xfId="0" applyNumberFormat="1" applyFont="1" applyBorder="1" applyAlignment="1">
      <alignment horizontal="center"/>
    </xf>
    <xf numFmtId="10" fontId="8" fillId="0" borderId="43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Vírgula" xfId="2" builtinId="3"/>
  </cellStyles>
  <dxfs count="83"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tost2/Desktop/Depto.%20Planejamento/Casa%20Mortu&#225;ria/Planilha%20Multipla%20-%20Pitangueir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workbookViewId="0">
      <selection activeCell="I86" sqref="A1:I86"/>
    </sheetView>
  </sheetViews>
  <sheetFormatPr defaultRowHeight="15" x14ac:dyDescent="0.25"/>
  <cols>
    <col min="1" max="1" width="4.85546875" customWidth="1"/>
    <col min="2" max="2" width="7.42578125" customWidth="1"/>
    <col min="3" max="3" width="8.28515625" customWidth="1"/>
    <col min="4" max="4" width="25.7109375" customWidth="1"/>
    <col min="5" max="5" width="8" customWidth="1"/>
    <col min="6" max="6" width="5.28515625" customWidth="1"/>
    <col min="8" max="8" width="11" bestFit="1" customWidth="1"/>
    <col min="9" max="9" width="12" customWidth="1"/>
  </cols>
  <sheetData>
    <row r="1" spans="1:9" ht="18.75" thickBot="1" x14ac:dyDescent="0.3">
      <c r="A1" s="42" t="s">
        <v>0</v>
      </c>
      <c r="B1" s="43"/>
      <c r="C1" s="43"/>
      <c r="D1" s="43"/>
      <c r="E1" s="43"/>
      <c r="F1" s="43"/>
      <c r="G1" s="43"/>
      <c r="H1" s="43"/>
      <c r="I1" s="44"/>
    </row>
    <row r="2" spans="1:9" x14ac:dyDescent="0.25">
      <c r="A2" s="30"/>
      <c r="B2" s="31"/>
      <c r="C2" s="31"/>
      <c r="D2" s="32"/>
      <c r="E2" s="32"/>
      <c r="F2" s="32"/>
      <c r="G2" s="32"/>
      <c r="H2" s="32"/>
      <c r="I2" s="33"/>
    </row>
    <row r="3" spans="1:9" x14ac:dyDescent="0.25">
      <c r="A3" s="34" t="s">
        <v>1</v>
      </c>
      <c r="B3" s="6"/>
      <c r="C3" s="6"/>
      <c r="D3" s="6"/>
      <c r="E3" s="45" t="s">
        <v>171</v>
      </c>
      <c r="F3" s="45"/>
      <c r="G3" s="45"/>
      <c r="H3" s="45"/>
      <c r="I3" s="46"/>
    </row>
    <row r="4" spans="1:9" x14ac:dyDescent="0.25">
      <c r="A4" s="35" t="s">
        <v>2</v>
      </c>
      <c r="B4" s="3"/>
      <c r="C4" s="3"/>
      <c r="D4" s="3"/>
      <c r="E4" s="192" t="s">
        <v>172</v>
      </c>
      <c r="F4" s="3"/>
      <c r="G4" s="3"/>
      <c r="H4" s="3"/>
      <c r="I4" s="36"/>
    </row>
    <row r="5" spans="1:9" x14ac:dyDescent="0.25">
      <c r="A5" s="35" t="s">
        <v>3</v>
      </c>
      <c r="B5" s="3"/>
      <c r="C5" s="3"/>
      <c r="D5" s="3"/>
      <c r="E5" s="3" t="s">
        <v>4</v>
      </c>
      <c r="F5" s="3"/>
      <c r="G5" s="3"/>
      <c r="H5" s="3"/>
      <c r="I5" s="36"/>
    </row>
    <row r="6" spans="1:9" x14ac:dyDescent="0.25">
      <c r="A6" s="35" t="s">
        <v>5</v>
      </c>
      <c r="B6" s="3"/>
      <c r="C6" s="3"/>
      <c r="D6" s="3"/>
      <c r="E6" s="3" t="s">
        <v>6</v>
      </c>
      <c r="F6" s="3"/>
      <c r="G6" s="3"/>
      <c r="H6" s="3"/>
      <c r="I6" s="36"/>
    </row>
    <row r="7" spans="1:9" x14ac:dyDescent="0.25">
      <c r="A7" s="37" t="s">
        <v>7</v>
      </c>
      <c r="B7" s="4"/>
      <c r="C7" s="4"/>
      <c r="D7" s="4"/>
      <c r="E7" s="3" t="s">
        <v>47</v>
      </c>
      <c r="F7" s="3"/>
      <c r="G7" s="3"/>
      <c r="H7" s="3"/>
      <c r="I7" s="36"/>
    </row>
    <row r="8" spans="1:9" x14ac:dyDescent="0.25">
      <c r="A8" s="35" t="s">
        <v>8</v>
      </c>
      <c r="B8" s="3"/>
      <c r="C8" s="3"/>
      <c r="D8" s="3"/>
      <c r="E8" s="47">
        <v>44228</v>
      </c>
      <c r="F8" s="47"/>
      <c r="G8" s="3"/>
      <c r="H8" s="3"/>
      <c r="I8" s="36"/>
    </row>
    <row r="9" spans="1:9" ht="15.75" thickBot="1" x14ac:dyDescent="0.3">
      <c r="A9" s="38" t="s">
        <v>9</v>
      </c>
      <c r="B9" s="5"/>
      <c r="C9" s="5"/>
      <c r="D9" s="5"/>
      <c r="E9" s="7" t="s">
        <v>173</v>
      </c>
      <c r="F9" s="5"/>
      <c r="G9" s="5"/>
      <c r="H9" s="48" t="s">
        <v>66</v>
      </c>
      <c r="I9" s="49"/>
    </row>
    <row r="10" spans="1:9" ht="15.75" thickBot="1" x14ac:dyDescent="0.3">
      <c r="A10" s="176" t="s">
        <v>11</v>
      </c>
      <c r="B10" s="169"/>
      <c r="C10" s="169"/>
      <c r="D10" s="184" t="s">
        <v>23</v>
      </c>
      <c r="E10" s="185"/>
      <c r="F10" s="186"/>
      <c r="G10" s="186"/>
      <c r="H10" s="186"/>
      <c r="I10" s="183"/>
    </row>
    <row r="11" spans="1:9" ht="15.75" thickBot="1" x14ac:dyDescent="0.3">
      <c r="A11" s="189" t="s">
        <v>12</v>
      </c>
      <c r="B11" s="190"/>
      <c r="C11" s="190"/>
      <c r="D11" s="191" t="s">
        <v>82</v>
      </c>
      <c r="E11" s="185"/>
      <c r="F11" s="186"/>
      <c r="G11" s="186"/>
      <c r="H11" s="186"/>
      <c r="I11" s="183"/>
    </row>
    <row r="12" spans="1:9" ht="56.25" x14ac:dyDescent="0.25">
      <c r="A12" s="125" t="s">
        <v>144</v>
      </c>
      <c r="B12" s="125" t="s">
        <v>46</v>
      </c>
      <c r="C12" s="125">
        <v>1525</v>
      </c>
      <c r="D12" s="127" t="s">
        <v>91</v>
      </c>
      <c r="E12" s="128">
        <v>0.45</v>
      </c>
      <c r="F12" s="187" t="s">
        <v>17</v>
      </c>
      <c r="G12" s="188">
        <v>308.88</v>
      </c>
      <c r="H12" s="129">
        <f>G12*1.2354</f>
        <v>381.590352</v>
      </c>
      <c r="I12" s="129">
        <f>H12*E12</f>
        <v>171.7156584</v>
      </c>
    </row>
    <row r="13" spans="1:9" ht="34.5" thickBot="1" x14ac:dyDescent="0.3">
      <c r="A13" s="68" t="s">
        <v>145</v>
      </c>
      <c r="B13" s="68" t="s">
        <v>46</v>
      </c>
      <c r="C13" s="68">
        <v>1358</v>
      </c>
      <c r="D13" s="95" t="s">
        <v>90</v>
      </c>
      <c r="E13" s="67">
        <v>6</v>
      </c>
      <c r="F13" s="179" t="s">
        <v>13</v>
      </c>
      <c r="G13" s="180">
        <v>30.05</v>
      </c>
      <c r="H13" s="70">
        <f t="shared" ref="H13" si="0">G13*1.2354</f>
        <v>37.12377</v>
      </c>
      <c r="I13" s="70">
        <f t="shared" ref="I13" si="1">H13*E13</f>
        <v>222.74261999999999</v>
      </c>
    </row>
    <row r="14" spans="1:9" ht="15.75" thickBot="1" x14ac:dyDescent="0.3">
      <c r="A14" s="112"/>
      <c r="B14" s="181"/>
      <c r="C14" s="181"/>
      <c r="D14" s="182"/>
      <c r="E14" s="73" t="s">
        <v>81</v>
      </c>
      <c r="F14" s="74"/>
      <c r="G14" s="74"/>
      <c r="H14" s="75"/>
      <c r="I14" s="183">
        <f>SUM(I12:I13)</f>
        <v>394.45827839999998</v>
      </c>
    </row>
    <row r="15" spans="1:9" ht="15.75" thickBot="1" x14ac:dyDescent="0.3">
      <c r="A15" s="176" t="s">
        <v>15</v>
      </c>
      <c r="B15" s="169"/>
      <c r="C15" s="169"/>
      <c r="D15" s="170" t="s">
        <v>27</v>
      </c>
      <c r="E15" s="171"/>
      <c r="F15" s="111"/>
      <c r="G15" s="172"/>
      <c r="H15" s="172"/>
      <c r="I15" s="173"/>
    </row>
    <row r="16" spans="1:9" x14ac:dyDescent="0.25">
      <c r="A16" s="96" t="s">
        <v>16</v>
      </c>
      <c r="B16" s="97"/>
      <c r="C16" s="97"/>
      <c r="D16" s="98" t="s">
        <v>29</v>
      </c>
      <c r="E16" s="99"/>
      <c r="F16" s="100"/>
      <c r="G16" s="101"/>
      <c r="H16" s="101"/>
      <c r="I16" s="100"/>
    </row>
    <row r="17" spans="1:9" ht="23.25" x14ac:dyDescent="0.25">
      <c r="A17" s="86" t="s">
        <v>146</v>
      </c>
      <c r="B17" s="89" t="s">
        <v>48</v>
      </c>
      <c r="C17" s="89">
        <v>43262</v>
      </c>
      <c r="D17" s="90" t="s">
        <v>50</v>
      </c>
      <c r="E17" s="91">
        <v>169.9</v>
      </c>
      <c r="F17" s="177" t="s">
        <v>13</v>
      </c>
      <c r="G17" s="88">
        <v>71.5</v>
      </c>
      <c r="H17" s="88">
        <f>G17*1.2354</f>
        <v>88.331100000000006</v>
      </c>
      <c r="I17" s="88">
        <f>H17*E17</f>
        <v>15007.453890000001</v>
      </c>
    </row>
    <row r="18" spans="1:9" x14ac:dyDescent="0.25">
      <c r="A18" s="82" t="s">
        <v>18</v>
      </c>
      <c r="B18" s="83"/>
      <c r="C18" s="83"/>
      <c r="D18" s="84" t="s">
        <v>30</v>
      </c>
      <c r="E18" s="85"/>
      <c r="F18" s="86"/>
      <c r="G18" s="87"/>
      <c r="H18" s="87"/>
      <c r="I18" s="86"/>
    </row>
    <row r="19" spans="1:9" x14ac:dyDescent="0.25">
      <c r="A19" s="86" t="s">
        <v>147</v>
      </c>
      <c r="B19" s="89" t="s">
        <v>48</v>
      </c>
      <c r="C19" s="89">
        <v>43678</v>
      </c>
      <c r="D19" s="90" t="s">
        <v>51</v>
      </c>
      <c r="E19" s="91">
        <v>8.4</v>
      </c>
      <c r="F19" s="177" t="s">
        <v>13</v>
      </c>
      <c r="G19" s="88">
        <v>584.63</v>
      </c>
      <c r="H19" s="88">
        <f>G19*1.2354</f>
        <v>722.25190199999997</v>
      </c>
      <c r="I19" s="88">
        <f>H19*E19</f>
        <v>6066.9159768</v>
      </c>
    </row>
    <row r="20" spans="1:9" x14ac:dyDescent="0.25">
      <c r="A20" s="86" t="s">
        <v>148</v>
      </c>
      <c r="B20" s="89" t="s">
        <v>48</v>
      </c>
      <c r="C20" s="89">
        <v>43416</v>
      </c>
      <c r="D20" s="90" t="s">
        <v>52</v>
      </c>
      <c r="E20" s="91">
        <v>5.04</v>
      </c>
      <c r="F20" s="177" t="s">
        <v>13</v>
      </c>
      <c r="G20" s="88">
        <v>240.36</v>
      </c>
      <c r="H20" s="88">
        <f t="shared" ref="H20:H23" si="2">G20*1.2354</f>
        <v>296.94074400000005</v>
      </c>
      <c r="I20" s="88">
        <f t="shared" ref="I20:I22" si="3">H20*E20</f>
        <v>1496.5813497600002</v>
      </c>
    </row>
    <row r="21" spans="1:9" ht="23.25" x14ac:dyDescent="0.25">
      <c r="A21" s="86" t="s">
        <v>149</v>
      </c>
      <c r="B21" s="89" t="s">
        <v>48</v>
      </c>
      <c r="C21" s="89">
        <v>43417</v>
      </c>
      <c r="D21" s="90" t="s">
        <v>53</v>
      </c>
      <c r="E21" s="91">
        <v>3</v>
      </c>
      <c r="F21" s="177" t="s">
        <v>14</v>
      </c>
      <c r="G21" s="88">
        <v>285.85000000000002</v>
      </c>
      <c r="H21" s="88">
        <f t="shared" si="2"/>
        <v>353.13909000000007</v>
      </c>
      <c r="I21" s="88">
        <f t="shared" si="3"/>
        <v>1059.4172700000001</v>
      </c>
    </row>
    <row r="22" spans="1:9" ht="23.25" x14ac:dyDescent="0.25">
      <c r="A22" s="86" t="s">
        <v>150</v>
      </c>
      <c r="B22" s="89" t="s">
        <v>48</v>
      </c>
      <c r="C22" s="89">
        <v>40093</v>
      </c>
      <c r="D22" s="90" t="s">
        <v>54</v>
      </c>
      <c r="E22" s="91">
        <v>8.61</v>
      </c>
      <c r="F22" s="177" t="s">
        <v>13</v>
      </c>
      <c r="G22" s="88">
        <v>232.66</v>
      </c>
      <c r="H22" s="88">
        <f t="shared" si="2"/>
        <v>287.42816399999998</v>
      </c>
      <c r="I22" s="88">
        <f t="shared" si="3"/>
        <v>2474.7564920399996</v>
      </c>
    </row>
    <row r="23" spans="1:9" ht="45.75" x14ac:dyDescent="0.25">
      <c r="A23" s="164" t="s">
        <v>151</v>
      </c>
      <c r="B23" s="57" t="s">
        <v>46</v>
      </c>
      <c r="C23" s="57">
        <v>94570</v>
      </c>
      <c r="D23" s="40" t="s">
        <v>141</v>
      </c>
      <c r="E23" s="60">
        <v>14.4</v>
      </c>
      <c r="F23" s="178" t="s">
        <v>13</v>
      </c>
      <c r="G23" s="61">
        <v>350</v>
      </c>
      <c r="H23" s="61">
        <f t="shared" si="2"/>
        <v>432.39000000000004</v>
      </c>
      <c r="I23" s="61">
        <f>H23*E23</f>
        <v>6226.4160000000011</v>
      </c>
    </row>
    <row r="24" spans="1:9" ht="15.75" thickBot="1" x14ac:dyDescent="0.3">
      <c r="A24" s="107"/>
      <c r="B24" s="115"/>
      <c r="C24" s="115"/>
      <c r="D24" s="116"/>
      <c r="E24" s="108" t="s">
        <v>31</v>
      </c>
      <c r="F24" s="108"/>
      <c r="G24" s="108"/>
      <c r="H24" s="108"/>
      <c r="I24" s="109">
        <f>SUM(I17:I23)</f>
        <v>32331.540978600002</v>
      </c>
    </row>
    <row r="25" spans="1:9" ht="15.75" thickBot="1" x14ac:dyDescent="0.3">
      <c r="A25" s="176" t="s">
        <v>19</v>
      </c>
      <c r="B25" s="169"/>
      <c r="C25" s="169"/>
      <c r="D25" s="170" t="s">
        <v>32</v>
      </c>
      <c r="E25" s="171"/>
      <c r="F25" s="111"/>
      <c r="G25" s="172"/>
      <c r="H25" s="172"/>
      <c r="I25" s="173"/>
    </row>
    <row r="26" spans="1:9" x14ac:dyDescent="0.25">
      <c r="A26" s="96" t="s">
        <v>20</v>
      </c>
      <c r="B26" s="97"/>
      <c r="C26" s="97"/>
      <c r="D26" s="98" t="s">
        <v>33</v>
      </c>
      <c r="E26" s="99"/>
      <c r="F26" s="100"/>
      <c r="G26" s="101"/>
      <c r="H26" s="101"/>
      <c r="I26" s="100"/>
    </row>
    <row r="27" spans="1:9" x14ac:dyDescent="0.25">
      <c r="A27" s="86" t="s">
        <v>77</v>
      </c>
      <c r="B27" s="89" t="s">
        <v>48</v>
      </c>
      <c r="C27" s="89">
        <v>42758</v>
      </c>
      <c r="D27" s="90" t="s">
        <v>55</v>
      </c>
      <c r="E27" s="91">
        <v>339.68</v>
      </c>
      <c r="F27" s="89" t="s">
        <v>13</v>
      </c>
      <c r="G27" s="88">
        <v>24.542100000000001</v>
      </c>
      <c r="H27" s="88">
        <f>G27*1.2354</f>
        <v>30.319310340000001</v>
      </c>
      <c r="I27" s="88">
        <f>H27*E27</f>
        <v>10298.863336291201</v>
      </c>
    </row>
    <row r="28" spans="1:9" x14ac:dyDescent="0.25">
      <c r="A28" s="86" t="s">
        <v>78</v>
      </c>
      <c r="B28" s="89" t="s">
        <v>48</v>
      </c>
      <c r="C28" s="89">
        <v>43908</v>
      </c>
      <c r="D28" s="90" t="s">
        <v>57</v>
      </c>
      <c r="E28" s="91">
        <v>210.04</v>
      </c>
      <c r="F28" s="89" t="s">
        <v>13</v>
      </c>
      <c r="G28" s="88">
        <v>20.57</v>
      </c>
      <c r="H28" s="88">
        <f t="shared" ref="H28:H37" si="4">G28*1.2354</f>
        <v>25.412178000000001</v>
      </c>
      <c r="I28" s="88">
        <f t="shared" ref="I28:I37" si="5">H28*E28</f>
        <v>5337.5738671199997</v>
      </c>
    </row>
    <row r="29" spans="1:9" ht="23.25" x14ac:dyDescent="0.25">
      <c r="A29" s="86" t="s">
        <v>79</v>
      </c>
      <c r="B29" s="89" t="s">
        <v>48</v>
      </c>
      <c r="C29" s="89">
        <v>43894</v>
      </c>
      <c r="D29" s="90" t="s">
        <v>56</v>
      </c>
      <c r="E29" s="91">
        <v>129.63999999999999</v>
      </c>
      <c r="F29" s="89" t="s">
        <v>13</v>
      </c>
      <c r="G29" s="88">
        <v>21.55</v>
      </c>
      <c r="H29" s="88">
        <f t="shared" si="4"/>
        <v>26.622870000000002</v>
      </c>
      <c r="I29" s="88">
        <f t="shared" si="5"/>
        <v>3451.3888668</v>
      </c>
    </row>
    <row r="30" spans="1:9" x14ac:dyDescent="0.25">
      <c r="A30" s="82" t="s">
        <v>21</v>
      </c>
      <c r="B30" s="83"/>
      <c r="C30" s="83"/>
      <c r="D30" s="84" t="s">
        <v>34</v>
      </c>
      <c r="E30" s="85"/>
      <c r="F30" s="86"/>
      <c r="G30" s="87"/>
      <c r="H30" s="88"/>
      <c r="I30" s="88"/>
    </row>
    <row r="31" spans="1:9" x14ac:dyDescent="0.25">
      <c r="A31" s="56" t="s">
        <v>80</v>
      </c>
      <c r="B31" s="89" t="s">
        <v>48</v>
      </c>
      <c r="C31" s="57">
        <v>42770</v>
      </c>
      <c r="D31" s="174" t="s">
        <v>58</v>
      </c>
      <c r="E31" s="60">
        <v>83.85</v>
      </c>
      <c r="F31" s="57" t="s">
        <v>13</v>
      </c>
      <c r="G31" s="61">
        <v>75.63</v>
      </c>
      <c r="H31" s="88">
        <f t="shared" si="4"/>
        <v>93.433301999999998</v>
      </c>
      <c r="I31" s="88">
        <f t="shared" si="5"/>
        <v>7834.382372699999</v>
      </c>
    </row>
    <row r="32" spans="1:9" ht="33.75" x14ac:dyDescent="0.25">
      <c r="A32" s="56" t="s">
        <v>156</v>
      </c>
      <c r="B32" s="57" t="s">
        <v>89</v>
      </c>
      <c r="C32" s="57">
        <v>96486</v>
      </c>
      <c r="D32" s="174" t="s">
        <v>157</v>
      </c>
      <c r="E32" s="60">
        <v>33.85</v>
      </c>
      <c r="F32" s="57" t="s">
        <v>13</v>
      </c>
      <c r="G32" s="61">
        <v>47.58</v>
      </c>
      <c r="H32" s="61">
        <f t="shared" si="4"/>
        <v>58.780332000000001</v>
      </c>
      <c r="I32" s="61">
        <f>H32*E32</f>
        <v>1989.7142382000002</v>
      </c>
    </row>
    <row r="33" spans="1:9" x14ac:dyDescent="0.25">
      <c r="A33" s="56" t="s">
        <v>158</v>
      </c>
      <c r="B33" s="57" t="s">
        <v>46</v>
      </c>
      <c r="C33" s="57">
        <v>96121</v>
      </c>
      <c r="D33" s="174" t="s">
        <v>159</v>
      </c>
      <c r="E33" s="60">
        <v>28.6</v>
      </c>
      <c r="F33" s="57" t="s">
        <v>43</v>
      </c>
      <c r="G33" s="61">
        <v>6.95</v>
      </c>
      <c r="H33" s="61">
        <f t="shared" si="4"/>
        <v>8.5860300000000009</v>
      </c>
      <c r="I33" s="61">
        <f>H33*E33</f>
        <v>245.56045800000004</v>
      </c>
    </row>
    <row r="34" spans="1:9" x14ac:dyDescent="0.25">
      <c r="A34" s="82" t="s">
        <v>152</v>
      </c>
      <c r="B34" s="83"/>
      <c r="C34" s="83"/>
      <c r="D34" s="84" t="s">
        <v>35</v>
      </c>
      <c r="E34" s="85"/>
      <c r="F34" s="86"/>
      <c r="G34" s="87"/>
      <c r="H34" s="88"/>
      <c r="I34" s="88"/>
    </row>
    <row r="35" spans="1:9" x14ac:dyDescent="0.25">
      <c r="A35" s="86" t="s">
        <v>153</v>
      </c>
      <c r="B35" s="89" t="s">
        <v>48</v>
      </c>
      <c r="C35" s="89">
        <v>42802</v>
      </c>
      <c r="D35" s="90" t="s">
        <v>59</v>
      </c>
      <c r="E35" s="91">
        <v>496.43</v>
      </c>
      <c r="F35" s="89" t="s">
        <v>13</v>
      </c>
      <c r="G35" s="88">
        <v>1.94</v>
      </c>
      <c r="H35" s="88">
        <f t="shared" si="4"/>
        <v>2.3966760000000003</v>
      </c>
      <c r="I35" s="88">
        <f t="shared" si="5"/>
        <v>1189.7818666800001</v>
      </c>
    </row>
    <row r="36" spans="1:9" x14ac:dyDescent="0.25">
      <c r="A36" s="86" t="s">
        <v>154</v>
      </c>
      <c r="B36" s="89" t="s">
        <v>48</v>
      </c>
      <c r="C36" s="89">
        <v>42782</v>
      </c>
      <c r="D36" s="90" t="s">
        <v>36</v>
      </c>
      <c r="E36" s="91">
        <v>423.53</v>
      </c>
      <c r="F36" s="89" t="s">
        <v>13</v>
      </c>
      <c r="G36" s="88">
        <v>14.94</v>
      </c>
      <c r="H36" s="88">
        <f t="shared" si="4"/>
        <v>18.456876000000001</v>
      </c>
      <c r="I36" s="88">
        <f t="shared" si="5"/>
        <v>7817.0406922800003</v>
      </c>
    </row>
    <row r="37" spans="1:9" ht="23.25" x14ac:dyDescent="0.25">
      <c r="A37" s="175" t="s">
        <v>155</v>
      </c>
      <c r="B37" s="89" t="s">
        <v>48</v>
      </c>
      <c r="C37" s="89">
        <v>42784</v>
      </c>
      <c r="D37" s="90" t="s">
        <v>60</v>
      </c>
      <c r="E37" s="91">
        <v>72.900000000000006</v>
      </c>
      <c r="F37" s="89" t="s">
        <v>13</v>
      </c>
      <c r="G37" s="88">
        <v>21.2</v>
      </c>
      <c r="H37" s="88">
        <f t="shared" si="4"/>
        <v>26.190480000000001</v>
      </c>
      <c r="I37" s="88">
        <f t="shared" si="5"/>
        <v>1909.2859920000003</v>
      </c>
    </row>
    <row r="38" spans="1:9" ht="15.75" thickBot="1" x14ac:dyDescent="0.3">
      <c r="A38" s="107"/>
      <c r="B38" s="115"/>
      <c r="C38" s="115"/>
      <c r="D38" s="116"/>
      <c r="E38" s="108" t="s">
        <v>37</v>
      </c>
      <c r="F38" s="108"/>
      <c r="G38" s="108"/>
      <c r="H38" s="108"/>
      <c r="I38" s="109">
        <f>SUM(I27:I37)</f>
        <v>40073.591690071204</v>
      </c>
    </row>
    <row r="39" spans="1:9" ht="15.75" thickBot="1" x14ac:dyDescent="0.3">
      <c r="A39" s="168" t="s">
        <v>22</v>
      </c>
      <c r="B39" s="169"/>
      <c r="C39" s="169"/>
      <c r="D39" s="170" t="s">
        <v>38</v>
      </c>
      <c r="E39" s="171"/>
      <c r="F39" s="111"/>
      <c r="G39" s="172"/>
      <c r="H39" s="172"/>
      <c r="I39" s="173"/>
    </row>
    <row r="40" spans="1:9" ht="56.25" x14ac:dyDescent="0.25">
      <c r="A40" s="166" t="s">
        <v>24</v>
      </c>
      <c r="B40" s="125" t="s">
        <v>46</v>
      </c>
      <c r="C40" s="126" t="s">
        <v>142</v>
      </c>
      <c r="D40" s="127" t="s">
        <v>143</v>
      </c>
      <c r="E40" s="167">
        <v>125.85</v>
      </c>
      <c r="F40" s="125" t="s">
        <v>13</v>
      </c>
      <c r="G40" s="129">
        <v>40</v>
      </c>
      <c r="H40" s="129">
        <f>G40*1.2354</f>
        <v>49.416000000000004</v>
      </c>
      <c r="I40" s="129">
        <f>H40*E40</f>
        <v>6219.0036</v>
      </c>
    </row>
    <row r="41" spans="1:9" x14ac:dyDescent="0.25">
      <c r="A41" s="86" t="s">
        <v>25</v>
      </c>
      <c r="B41" s="89" t="s">
        <v>46</v>
      </c>
      <c r="C41" s="58" t="s">
        <v>83</v>
      </c>
      <c r="D41" s="59" t="s">
        <v>84</v>
      </c>
      <c r="E41" s="165">
        <v>377.55</v>
      </c>
      <c r="F41" s="89" t="s">
        <v>76</v>
      </c>
      <c r="G41" s="88">
        <v>0.78</v>
      </c>
      <c r="H41" s="61">
        <f t="shared" ref="H41:H42" si="6">G41*1.2354</f>
        <v>0.96361200000000002</v>
      </c>
      <c r="I41" s="61">
        <f t="shared" ref="I41:I42" si="7">H41*E41</f>
        <v>363.81171060000003</v>
      </c>
    </row>
    <row r="42" spans="1:9" x14ac:dyDescent="0.25">
      <c r="A42" s="56" t="s">
        <v>49</v>
      </c>
      <c r="B42" s="89" t="s">
        <v>46</v>
      </c>
      <c r="C42" s="58" t="s">
        <v>85</v>
      </c>
      <c r="D42" s="59" t="s">
        <v>86</v>
      </c>
      <c r="E42" s="165">
        <v>20.5</v>
      </c>
      <c r="F42" s="57" t="s">
        <v>76</v>
      </c>
      <c r="G42" s="61">
        <v>2.23</v>
      </c>
      <c r="H42" s="61">
        <f t="shared" si="6"/>
        <v>2.7549420000000002</v>
      </c>
      <c r="I42" s="61">
        <f t="shared" si="7"/>
        <v>56.476311000000003</v>
      </c>
    </row>
    <row r="43" spans="1:9" x14ac:dyDescent="0.25">
      <c r="A43" s="86"/>
      <c r="B43" s="89"/>
      <c r="C43" s="89"/>
      <c r="D43" s="90"/>
      <c r="E43" s="92" t="s">
        <v>39</v>
      </c>
      <c r="F43" s="92"/>
      <c r="G43" s="92"/>
      <c r="H43" s="92"/>
      <c r="I43" s="93">
        <f>SUM(I40:I42)</f>
        <v>6639.2916216000003</v>
      </c>
    </row>
    <row r="44" spans="1:9" ht="15.75" thickBot="1" x14ac:dyDescent="0.3">
      <c r="A44" s="157" t="s">
        <v>26</v>
      </c>
      <c r="B44" s="158"/>
      <c r="C44" s="158"/>
      <c r="D44" s="159" t="s">
        <v>40</v>
      </c>
      <c r="E44" s="160"/>
      <c r="F44" s="161"/>
      <c r="G44" s="162"/>
      <c r="H44" s="162"/>
      <c r="I44" s="163"/>
    </row>
    <row r="45" spans="1:9" x14ac:dyDescent="0.25">
      <c r="A45" s="136" t="s">
        <v>28</v>
      </c>
      <c r="B45" s="155"/>
      <c r="C45" s="155"/>
      <c r="D45" s="156" t="s">
        <v>87</v>
      </c>
      <c r="E45" s="128"/>
      <c r="F45" s="125"/>
      <c r="G45" s="129"/>
      <c r="H45" s="129"/>
      <c r="I45" s="129"/>
    </row>
    <row r="46" spans="1:9" ht="45" x14ac:dyDescent="0.25">
      <c r="A46" s="56" t="s">
        <v>174</v>
      </c>
      <c r="B46" s="57" t="s">
        <v>89</v>
      </c>
      <c r="C46" s="58" t="s">
        <v>92</v>
      </c>
      <c r="D46" s="59" t="s">
        <v>93</v>
      </c>
      <c r="E46" s="60">
        <v>1</v>
      </c>
      <c r="F46" s="57" t="s">
        <v>88</v>
      </c>
      <c r="G46" s="61">
        <v>10.75</v>
      </c>
      <c r="H46" s="61">
        <f t="shared" ref="H46:H53" si="8">G46*1.2354</f>
        <v>13.28055</v>
      </c>
      <c r="I46" s="61">
        <f t="shared" ref="I46:I53" si="9">H46*E46</f>
        <v>13.28055</v>
      </c>
    </row>
    <row r="47" spans="1:9" ht="45" x14ac:dyDescent="0.25">
      <c r="A47" s="56" t="s">
        <v>175</v>
      </c>
      <c r="B47" s="57" t="s">
        <v>89</v>
      </c>
      <c r="C47" s="58" t="s">
        <v>94</v>
      </c>
      <c r="D47" s="59" t="s">
        <v>95</v>
      </c>
      <c r="E47" s="60">
        <v>6</v>
      </c>
      <c r="F47" s="57" t="s">
        <v>43</v>
      </c>
      <c r="G47" s="61">
        <v>3.03</v>
      </c>
      <c r="H47" s="61">
        <f t="shared" si="8"/>
        <v>3.7432620000000001</v>
      </c>
      <c r="I47" s="61">
        <f t="shared" si="9"/>
        <v>22.459572000000001</v>
      </c>
    </row>
    <row r="48" spans="1:9" ht="45" x14ac:dyDescent="0.25">
      <c r="A48" s="56" t="s">
        <v>176</v>
      </c>
      <c r="B48" s="57" t="s">
        <v>89</v>
      </c>
      <c r="C48" s="58" t="s">
        <v>104</v>
      </c>
      <c r="D48" s="59" t="s">
        <v>105</v>
      </c>
      <c r="E48" s="60">
        <v>5</v>
      </c>
      <c r="F48" s="57" t="s">
        <v>88</v>
      </c>
      <c r="G48" s="61">
        <v>7.09</v>
      </c>
      <c r="H48" s="61">
        <f t="shared" si="8"/>
        <v>8.7589860000000002</v>
      </c>
      <c r="I48" s="61">
        <f t="shared" si="9"/>
        <v>43.794930000000001</v>
      </c>
    </row>
    <row r="49" spans="1:9" ht="45" x14ac:dyDescent="0.25">
      <c r="A49" s="56" t="s">
        <v>177</v>
      </c>
      <c r="B49" s="57" t="s">
        <v>89</v>
      </c>
      <c r="C49" s="58" t="s">
        <v>106</v>
      </c>
      <c r="D49" s="59" t="s">
        <v>107</v>
      </c>
      <c r="E49" s="60">
        <v>1</v>
      </c>
      <c r="F49" s="57" t="s">
        <v>88</v>
      </c>
      <c r="G49" s="61">
        <v>4.96</v>
      </c>
      <c r="H49" s="61">
        <f t="shared" si="8"/>
        <v>6.1275840000000006</v>
      </c>
      <c r="I49" s="61">
        <f t="shared" si="9"/>
        <v>6.1275840000000006</v>
      </c>
    </row>
    <row r="50" spans="1:9" ht="56.25" x14ac:dyDescent="0.25">
      <c r="A50" s="56" t="s">
        <v>178</v>
      </c>
      <c r="B50" s="57" t="s">
        <v>89</v>
      </c>
      <c r="C50" s="58" t="s">
        <v>96</v>
      </c>
      <c r="D50" s="59" t="s">
        <v>97</v>
      </c>
      <c r="E50" s="60">
        <v>1</v>
      </c>
      <c r="F50" s="57" t="s">
        <v>88</v>
      </c>
      <c r="G50" s="61">
        <v>38.61</v>
      </c>
      <c r="H50" s="61">
        <f t="shared" si="8"/>
        <v>47.698793999999999</v>
      </c>
      <c r="I50" s="61">
        <f t="shared" si="9"/>
        <v>47.698793999999999</v>
      </c>
    </row>
    <row r="51" spans="1:9" ht="33.75" x14ac:dyDescent="0.25">
      <c r="A51" s="56" t="s">
        <v>179</v>
      </c>
      <c r="B51" s="57" t="s">
        <v>89</v>
      </c>
      <c r="C51" s="58" t="s">
        <v>98</v>
      </c>
      <c r="D51" s="59" t="s">
        <v>99</v>
      </c>
      <c r="E51" s="60">
        <v>1</v>
      </c>
      <c r="F51" s="57" t="s">
        <v>88</v>
      </c>
      <c r="G51" s="61">
        <v>102.33</v>
      </c>
      <c r="H51" s="61">
        <f t="shared" si="8"/>
        <v>126.418482</v>
      </c>
      <c r="I51" s="61">
        <f t="shared" si="9"/>
        <v>126.418482</v>
      </c>
    </row>
    <row r="52" spans="1:9" ht="56.25" x14ac:dyDescent="0.25">
      <c r="A52" s="56" t="s">
        <v>180</v>
      </c>
      <c r="B52" s="57" t="s">
        <v>89</v>
      </c>
      <c r="C52" s="58" t="s">
        <v>100</v>
      </c>
      <c r="D52" s="59" t="s">
        <v>101</v>
      </c>
      <c r="E52" s="60">
        <v>1</v>
      </c>
      <c r="F52" s="57" t="s">
        <v>88</v>
      </c>
      <c r="G52" s="61">
        <v>390.29</v>
      </c>
      <c r="H52" s="61">
        <f t="shared" si="8"/>
        <v>482.16426600000005</v>
      </c>
      <c r="I52" s="61">
        <f t="shared" si="9"/>
        <v>482.16426600000005</v>
      </c>
    </row>
    <row r="53" spans="1:9" ht="79.5" thickBot="1" x14ac:dyDescent="0.3">
      <c r="A53" s="64" t="s">
        <v>181</v>
      </c>
      <c r="B53" s="68" t="s">
        <v>89</v>
      </c>
      <c r="C53" s="94" t="s">
        <v>102</v>
      </c>
      <c r="D53" s="95" t="s">
        <v>103</v>
      </c>
      <c r="E53" s="67">
        <v>1</v>
      </c>
      <c r="F53" s="68" t="s">
        <v>14</v>
      </c>
      <c r="G53" s="70">
        <v>264.41000000000003</v>
      </c>
      <c r="H53" s="70">
        <f t="shared" si="8"/>
        <v>326.65211400000004</v>
      </c>
      <c r="I53" s="70">
        <f t="shared" si="9"/>
        <v>326.65211400000004</v>
      </c>
    </row>
    <row r="54" spans="1:9" ht="15.75" thickBot="1" x14ac:dyDescent="0.3">
      <c r="A54" s="119"/>
      <c r="B54" s="141"/>
      <c r="C54" s="152"/>
      <c r="D54" s="153"/>
      <c r="E54" s="122" t="s">
        <v>110</v>
      </c>
      <c r="F54" s="122"/>
      <c r="G54" s="122"/>
      <c r="H54" s="122"/>
      <c r="I54" s="154">
        <f>SUM(I46:I53)</f>
        <v>1068.5962920000002</v>
      </c>
    </row>
    <row r="55" spans="1:9" ht="15.75" thickBot="1" x14ac:dyDescent="0.3">
      <c r="A55" s="71" t="s">
        <v>182</v>
      </c>
      <c r="B55" s="130"/>
      <c r="C55" s="131"/>
      <c r="D55" s="132" t="s">
        <v>111</v>
      </c>
      <c r="E55" s="133"/>
      <c r="F55" s="72"/>
      <c r="G55" s="134"/>
      <c r="H55" s="134"/>
      <c r="I55" s="135"/>
    </row>
    <row r="56" spans="1:9" ht="78.75" x14ac:dyDescent="0.25">
      <c r="A56" s="124" t="s">
        <v>183</v>
      </c>
      <c r="B56" s="125" t="s">
        <v>46</v>
      </c>
      <c r="C56" s="126" t="s">
        <v>122</v>
      </c>
      <c r="D56" s="127" t="s">
        <v>123</v>
      </c>
      <c r="E56" s="128">
        <v>1</v>
      </c>
      <c r="F56" s="128" t="s">
        <v>108</v>
      </c>
      <c r="G56" s="129">
        <v>426.49</v>
      </c>
      <c r="H56" s="129">
        <f>G56*1.2354</f>
        <v>526.88574600000004</v>
      </c>
      <c r="I56" s="129">
        <f>H56*E56</f>
        <v>526.88574600000004</v>
      </c>
    </row>
    <row r="57" spans="1:9" ht="22.5" x14ac:dyDescent="0.25">
      <c r="A57" s="56" t="s">
        <v>184</v>
      </c>
      <c r="B57" s="57" t="s">
        <v>46</v>
      </c>
      <c r="C57" s="58" t="s">
        <v>124</v>
      </c>
      <c r="D57" s="59" t="s">
        <v>160</v>
      </c>
      <c r="E57" s="60">
        <v>5</v>
      </c>
      <c r="F57" s="60" t="s">
        <v>108</v>
      </c>
      <c r="G57" s="62">
        <v>92.87</v>
      </c>
      <c r="H57" s="61">
        <f t="shared" ref="H57:H70" si="10">G57*1.2354</f>
        <v>114.73159800000001</v>
      </c>
      <c r="I57" s="61">
        <f t="shared" ref="I57:I70" si="11">H57*E57</f>
        <v>573.65799000000004</v>
      </c>
    </row>
    <row r="58" spans="1:9" ht="22.5" x14ac:dyDescent="0.25">
      <c r="A58" s="56" t="s">
        <v>185</v>
      </c>
      <c r="B58" s="57" t="s">
        <v>46</v>
      </c>
      <c r="C58" s="58" t="s">
        <v>125</v>
      </c>
      <c r="D58" s="59" t="s">
        <v>161</v>
      </c>
      <c r="E58" s="60">
        <v>2</v>
      </c>
      <c r="F58" s="60" t="s">
        <v>108</v>
      </c>
      <c r="G58" s="62">
        <v>92.87</v>
      </c>
      <c r="H58" s="61">
        <f t="shared" si="10"/>
        <v>114.73159800000001</v>
      </c>
      <c r="I58" s="61">
        <f t="shared" si="11"/>
        <v>229.46319600000001</v>
      </c>
    </row>
    <row r="59" spans="1:9" x14ac:dyDescent="0.25">
      <c r="A59" s="56" t="s">
        <v>186</v>
      </c>
      <c r="B59" s="57" t="s">
        <v>46</v>
      </c>
      <c r="C59" s="58" t="s">
        <v>126</v>
      </c>
      <c r="D59" s="59" t="s">
        <v>127</v>
      </c>
      <c r="E59" s="60">
        <v>1</v>
      </c>
      <c r="F59" s="57" t="s">
        <v>108</v>
      </c>
      <c r="G59" s="62">
        <v>155.57</v>
      </c>
      <c r="H59" s="61">
        <f t="shared" si="10"/>
        <v>192.19117800000001</v>
      </c>
      <c r="I59" s="61">
        <f t="shared" si="11"/>
        <v>192.19117800000001</v>
      </c>
    </row>
    <row r="60" spans="1:9" ht="33.75" x14ac:dyDescent="0.25">
      <c r="A60" s="56" t="s">
        <v>187</v>
      </c>
      <c r="B60" s="57" t="s">
        <v>46</v>
      </c>
      <c r="C60" s="58" t="s">
        <v>128</v>
      </c>
      <c r="D60" s="59" t="s">
        <v>129</v>
      </c>
      <c r="E60" s="60">
        <v>164</v>
      </c>
      <c r="F60" s="57" t="s">
        <v>108</v>
      </c>
      <c r="G60" s="62">
        <v>7.06</v>
      </c>
      <c r="H60" s="61">
        <f t="shared" si="10"/>
        <v>8.7219239999999996</v>
      </c>
      <c r="I60" s="61">
        <f t="shared" si="11"/>
        <v>1430.395536</v>
      </c>
    </row>
    <row r="61" spans="1:9" ht="33.75" x14ac:dyDescent="0.25">
      <c r="A61" s="56" t="s">
        <v>188</v>
      </c>
      <c r="B61" s="57" t="s">
        <v>46</v>
      </c>
      <c r="C61" s="58" t="s">
        <v>130</v>
      </c>
      <c r="D61" s="59" t="s">
        <v>131</v>
      </c>
      <c r="E61" s="60">
        <v>3</v>
      </c>
      <c r="F61" s="57" t="s">
        <v>108</v>
      </c>
      <c r="G61" s="62">
        <v>9.08</v>
      </c>
      <c r="H61" s="61">
        <f t="shared" si="10"/>
        <v>11.217432000000001</v>
      </c>
      <c r="I61" s="61">
        <f t="shared" si="11"/>
        <v>33.652296</v>
      </c>
    </row>
    <row r="62" spans="1:9" ht="78.75" x14ac:dyDescent="0.25">
      <c r="A62" s="56" t="s">
        <v>189</v>
      </c>
      <c r="B62" s="57" t="s">
        <v>46</v>
      </c>
      <c r="C62" s="58" t="s">
        <v>132</v>
      </c>
      <c r="D62" s="59" t="s">
        <v>133</v>
      </c>
      <c r="E62" s="60">
        <v>405.9</v>
      </c>
      <c r="F62" s="57" t="s">
        <v>43</v>
      </c>
      <c r="G62" s="62">
        <v>2.99</v>
      </c>
      <c r="H62" s="61">
        <f t="shared" si="10"/>
        <v>3.6938460000000006</v>
      </c>
      <c r="I62" s="61">
        <f t="shared" si="11"/>
        <v>1499.3320914000001</v>
      </c>
    </row>
    <row r="63" spans="1:9" ht="78.75" x14ac:dyDescent="0.25">
      <c r="A63" s="56" t="s">
        <v>190</v>
      </c>
      <c r="B63" s="57" t="s">
        <v>46</v>
      </c>
      <c r="C63" s="58" t="s">
        <v>134</v>
      </c>
      <c r="D63" s="59" t="s">
        <v>135</v>
      </c>
      <c r="E63" s="60">
        <v>82.9</v>
      </c>
      <c r="F63" s="57" t="s">
        <v>43</v>
      </c>
      <c r="G63" s="62">
        <v>4.63</v>
      </c>
      <c r="H63" s="61">
        <f t="shared" si="10"/>
        <v>5.7199020000000003</v>
      </c>
      <c r="I63" s="61">
        <f t="shared" si="11"/>
        <v>474.17987580000005</v>
      </c>
    </row>
    <row r="64" spans="1:9" ht="22.5" x14ac:dyDescent="0.25">
      <c r="A64" s="56" t="s">
        <v>191</v>
      </c>
      <c r="B64" s="57" t="s">
        <v>46</v>
      </c>
      <c r="C64" s="58" t="s">
        <v>136</v>
      </c>
      <c r="D64" s="59" t="s">
        <v>137</v>
      </c>
      <c r="E64" s="60">
        <v>23</v>
      </c>
      <c r="F64" s="57" t="s">
        <v>108</v>
      </c>
      <c r="G64" s="62">
        <v>31.88</v>
      </c>
      <c r="H64" s="61">
        <f t="shared" si="10"/>
        <v>39.384551999999999</v>
      </c>
      <c r="I64" s="61">
        <f t="shared" si="11"/>
        <v>905.844696</v>
      </c>
    </row>
    <row r="65" spans="1:9" x14ac:dyDescent="0.25">
      <c r="A65" s="56" t="s">
        <v>192</v>
      </c>
      <c r="B65" s="57" t="s">
        <v>46</v>
      </c>
      <c r="C65" s="58" t="s">
        <v>165</v>
      </c>
      <c r="D65" s="59" t="s">
        <v>164</v>
      </c>
      <c r="E65" s="60">
        <v>2</v>
      </c>
      <c r="F65" s="57" t="s">
        <v>108</v>
      </c>
      <c r="G65" s="62">
        <v>24.92</v>
      </c>
      <c r="H65" s="61">
        <f t="shared" si="10"/>
        <v>30.786168000000004</v>
      </c>
      <c r="I65" s="61">
        <f t="shared" si="11"/>
        <v>61.572336000000007</v>
      </c>
    </row>
    <row r="66" spans="1:9" x14ac:dyDescent="0.25">
      <c r="A66" s="56" t="s">
        <v>193</v>
      </c>
      <c r="B66" s="57" t="s">
        <v>46</v>
      </c>
      <c r="C66" s="58" t="s">
        <v>138</v>
      </c>
      <c r="D66" s="59" t="s">
        <v>163</v>
      </c>
      <c r="E66" s="60">
        <v>4</v>
      </c>
      <c r="F66" s="57" t="s">
        <v>108</v>
      </c>
      <c r="G66" s="62">
        <v>53.7</v>
      </c>
      <c r="H66" s="61">
        <f t="shared" si="10"/>
        <v>66.340980000000002</v>
      </c>
      <c r="I66" s="61">
        <f t="shared" si="11"/>
        <v>265.36392000000001</v>
      </c>
    </row>
    <row r="67" spans="1:9" ht="22.5" x14ac:dyDescent="0.25">
      <c r="A67" s="56" t="s">
        <v>194</v>
      </c>
      <c r="B67" s="57" t="s">
        <v>46</v>
      </c>
      <c r="C67" s="58" t="s">
        <v>139</v>
      </c>
      <c r="D67" s="59" t="s">
        <v>162</v>
      </c>
      <c r="E67" s="60">
        <v>18</v>
      </c>
      <c r="F67" s="57" t="s">
        <v>108</v>
      </c>
      <c r="G67" s="62">
        <v>188.15</v>
      </c>
      <c r="H67" s="61">
        <f t="shared" si="10"/>
        <v>232.44051000000002</v>
      </c>
      <c r="I67" s="61">
        <f t="shared" si="11"/>
        <v>4183.9291800000001</v>
      </c>
    </row>
    <row r="68" spans="1:9" ht="76.5" x14ac:dyDescent="0.25">
      <c r="A68" s="56" t="s">
        <v>195</v>
      </c>
      <c r="B68" s="57" t="s">
        <v>46</v>
      </c>
      <c r="C68" s="53" t="s">
        <v>166</v>
      </c>
      <c r="D68" s="54" t="s">
        <v>167</v>
      </c>
      <c r="E68" s="60">
        <v>9</v>
      </c>
      <c r="F68" s="53" t="s">
        <v>108</v>
      </c>
      <c r="G68" s="63">
        <v>28</v>
      </c>
      <c r="H68" s="61">
        <f t="shared" si="10"/>
        <v>34.591200000000001</v>
      </c>
      <c r="I68" s="61">
        <f t="shared" si="11"/>
        <v>311.32080000000002</v>
      </c>
    </row>
    <row r="69" spans="1:9" ht="51" x14ac:dyDescent="0.25">
      <c r="A69" s="56" t="s">
        <v>196</v>
      </c>
      <c r="B69" s="54" t="s">
        <v>168</v>
      </c>
      <c r="C69" s="53">
        <v>98295</v>
      </c>
      <c r="D69" s="54" t="s">
        <v>169</v>
      </c>
      <c r="E69" s="60">
        <v>84.5</v>
      </c>
      <c r="F69" s="57" t="s">
        <v>43</v>
      </c>
      <c r="G69" s="62">
        <v>1</v>
      </c>
      <c r="H69" s="61">
        <f t="shared" si="10"/>
        <v>1.2354000000000001</v>
      </c>
      <c r="I69" s="61">
        <f t="shared" si="11"/>
        <v>104.3913</v>
      </c>
    </row>
    <row r="70" spans="1:9" ht="39" thickBot="1" x14ac:dyDescent="0.3">
      <c r="A70" s="64" t="s">
        <v>197</v>
      </c>
      <c r="B70" s="65" t="s">
        <v>168</v>
      </c>
      <c r="C70" s="65">
        <v>98262</v>
      </c>
      <c r="D70" s="66" t="s">
        <v>170</v>
      </c>
      <c r="E70" s="67">
        <v>84.5</v>
      </c>
      <c r="F70" s="68" t="s">
        <v>43</v>
      </c>
      <c r="G70" s="69">
        <v>2.5</v>
      </c>
      <c r="H70" s="70">
        <f t="shared" si="10"/>
        <v>3.0885000000000002</v>
      </c>
      <c r="I70" s="70">
        <f t="shared" si="11"/>
        <v>260.97825</v>
      </c>
    </row>
    <row r="71" spans="1:9" ht="15.75" thickBot="1" x14ac:dyDescent="0.3">
      <c r="A71" s="39"/>
      <c r="B71" s="55"/>
      <c r="C71" s="76"/>
      <c r="D71" s="77"/>
      <c r="E71" s="78" t="s">
        <v>110</v>
      </c>
      <c r="F71" s="79"/>
      <c r="G71" s="79"/>
      <c r="H71" s="80"/>
      <c r="I71" s="81">
        <f>SUM(I56:I70)</f>
        <v>11053.158391200001</v>
      </c>
    </row>
    <row r="72" spans="1:9" ht="15.75" thickBot="1" x14ac:dyDescent="0.3">
      <c r="A72" s="137" t="s">
        <v>198</v>
      </c>
      <c r="B72" s="138"/>
      <c r="C72" s="138"/>
      <c r="D72" s="139" t="s">
        <v>112</v>
      </c>
      <c r="E72" s="140"/>
      <c r="F72" s="141"/>
      <c r="G72" s="142"/>
      <c r="H72" s="142"/>
      <c r="I72" s="143"/>
    </row>
    <row r="73" spans="1:9" x14ac:dyDescent="0.25">
      <c r="A73" s="124" t="s">
        <v>199</v>
      </c>
      <c r="B73" s="125" t="s">
        <v>109</v>
      </c>
      <c r="C73" s="126" t="s">
        <v>113</v>
      </c>
      <c r="D73" s="127" t="s">
        <v>114</v>
      </c>
      <c r="E73" s="128">
        <v>1</v>
      </c>
      <c r="F73" s="125" t="s">
        <v>108</v>
      </c>
      <c r="G73" s="129">
        <v>140</v>
      </c>
      <c r="H73" s="129">
        <f>G73*1.2354</f>
        <v>172.95600000000002</v>
      </c>
      <c r="I73" s="129">
        <f>H73*E73</f>
        <v>172.95600000000002</v>
      </c>
    </row>
    <row r="74" spans="1:9" x14ac:dyDescent="0.25">
      <c r="A74" s="56" t="s">
        <v>200</v>
      </c>
      <c r="B74" s="57" t="s">
        <v>109</v>
      </c>
      <c r="C74" s="58" t="s">
        <v>115</v>
      </c>
      <c r="D74" s="59" t="s">
        <v>116</v>
      </c>
      <c r="E74" s="60">
        <v>1</v>
      </c>
      <c r="F74" s="57" t="s">
        <v>108</v>
      </c>
      <c r="G74" s="61">
        <v>8</v>
      </c>
      <c r="H74" s="61">
        <f t="shared" ref="H74:H76" si="12">G74*1.2354</f>
        <v>9.8832000000000004</v>
      </c>
      <c r="I74" s="61">
        <f t="shared" ref="I74:I76" si="13">H74*E74</f>
        <v>9.8832000000000004</v>
      </c>
    </row>
    <row r="75" spans="1:9" ht="22.5" x14ac:dyDescent="0.25">
      <c r="A75" s="56" t="s">
        <v>201</v>
      </c>
      <c r="B75" s="57" t="s">
        <v>109</v>
      </c>
      <c r="C75" s="58" t="s">
        <v>117</v>
      </c>
      <c r="D75" s="59" t="s">
        <v>118</v>
      </c>
      <c r="E75" s="60">
        <v>1</v>
      </c>
      <c r="F75" s="57" t="s">
        <v>108</v>
      </c>
      <c r="G75" s="61">
        <v>8</v>
      </c>
      <c r="H75" s="61">
        <f t="shared" si="12"/>
        <v>9.8832000000000004</v>
      </c>
      <c r="I75" s="61">
        <f t="shared" si="13"/>
        <v>9.8832000000000004</v>
      </c>
    </row>
    <row r="76" spans="1:9" ht="34.5" thickBot="1" x14ac:dyDescent="0.3">
      <c r="A76" s="64" t="s">
        <v>202</v>
      </c>
      <c r="B76" s="68" t="s">
        <v>109</v>
      </c>
      <c r="C76" s="94" t="s">
        <v>119</v>
      </c>
      <c r="D76" s="95" t="s">
        <v>120</v>
      </c>
      <c r="E76" s="67">
        <v>4</v>
      </c>
      <c r="F76" s="68" t="s">
        <v>108</v>
      </c>
      <c r="G76" s="70">
        <v>15.33</v>
      </c>
      <c r="H76" s="70">
        <f t="shared" si="12"/>
        <v>18.938682</v>
      </c>
      <c r="I76" s="70">
        <f t="shared" si="13"/>
        <v>75.754728</v>
      </c>
    </row>
    <row r="77" spans="1:9" ht="15.75" thickBot="1" x14ac:dyDescent="0.3">
      <c r="A77" s="103"/>
      <c r="B77" s="104"/>
      <c r="C77" s="104"/>
      <c r="D77" s="105"/>
      <c r="E77" s="73" t="s">
        <v>121</v>
      </c>
      <c r="F77" s="74"/>
      <c r="G77" s="74"/>
      <c r="H77" s="75"/>
      <c r="I77" s="106">
        <f>SUM(I73:I76)</f>
        <v>268.47712799999999</v>
      </c>
    </row>
    <row r="78" spans="1:9" ht="15.75" thickBot="1" x14ac:dyDescent="0.3">
      <c r="A78" s="193">
        <v>7</v>
      </c>
      <c r="B78" s="147"/>
      <c r="C78" s="147"/>
      <c r="D78" s="148" t="s">
        <v>41</v>
      </c>
      <c r="E78" s="149"/>
      <c r="F78" s="121"/>
      <c r="G78" s="150"/>
      <c r="H78" s="150"/>
      <c r="I78" s="151"/>
    </row>
    <row r="79" spans="1:9" ht="23.25" x14ac:dyDescent="0.25">
      <c r="A79" s="100" t="s">
        <v>203</v>
      </c>
      <c r="B79" s="144" t="s">
        <v>48</v>
      </c>
      <c r="C79" s="144">
        <v>42951</v>
      </c>
      <c r="D79" s="145" t="s">
        <v>62</v>
      </c>
      <c r="E79" s="146">
        <v>3</v>
      </c>
      <c r="F79" s="144" t="s">
        <v>14</v>
      </c>
      <c r="G79" s="102">
        <v>221.71</v>
      </c>
      <c r="H79" s="102">
        <f t="shared" ref="H79:H83" si="14">G79*1.2354</f>
        <v>273.90053400000005</v>
      </c>
      <c r="I79" s="102">
        <f t="shared" ref="I79:I83" si="15">H79*E79</f>
        <v>821.70160200000009</v>
      </c>
    </row>
    <row r="80" spans="1:9" x14ac:dyDescent="0.25">
      <c r="A80" s="86" t="s">
        <v>204</v>
      </c>
      <c r="B80" s="89" t="s">
        <v>48</v>
      </c>
      <c r="C80" s="89">
        <v>42952</v>
      </c>
      <c r="D80" s="90" t="s">
        <v>63</v>
      </c>
      <c r="E80" s="91">
        <v>1</v>
      </c>
      <c r="F80" s="89" t="s">
        <v>64</v>
      </c>
      <c r="G80" s="88">
        <v>234.71</v>
      </c>
      <c r="H80" s="88">
        <f t="shared" si="14"/>
        <v>289.960734</v>
      </c>
      <c r="I80" s="88">
        <f t="shared" si="15"/>
        <v>289.960734</v>
      </c>
    </row>
    <row r="81" spans="1:9" ht="34.5" x14ac:dyDescent="0.25">
      <c r="A81" s="164" t="s">
        <v>205</v>
      </c>
      <c r="B81" s="57" t="s">
        <v>48</v>
      </c>
      <c r="C81" s="57">
        <v>47980</v>
      </c>
      <c r="D81" s="90" t="s">
        <v>61</v>
      </c>
      <c r="E81" s="60">
        <v>1</v>
      </c>
      <c r="F81" s="57" t="s">
        <v>14</v>
      </c>
      <c r="G81" s="61">
        <v>240</v>
      </c>
      <c r="H81" s="61">
        <f t="shared" si="14"/>
        <v>296.49600000000004</v>
      </c>
      <c r="I81" s="61">
        <f t="shared" si="15"/>
        <v>296.49600000000004</v>
      </c>
    </row>
    <row r="82" spans="1:9" ht="23.25" x14ac:dyDescent="0.25">
      <c r="A82" s="164" t="s">
        <v>206</v>
      </c>
      <c r="B82" s="57" t="s">
        <v>48</v>
      </c>
      <c r="C82" s="57">
        <v>43865</v>
      </c>
      <c r="D82" s="90" t="s">
        <v>42</v>
      </c>
      <c r="E82" s="60">
        <v>24.9</v>
      </c>
      <c r="F82" s="57" t="s">
        <v>43</v>
      </c>
      <c r="G82" s="61">
        <v>108.03</v>
      </c>
      <c r="H82" s="61">
        <f t="shared" si="14"/>
        <v>133.460262</v>
      </c>
      <c r="I82" s="61">
        <f t="shared" si="15"/>
        <v>3323.1605237999997</v>
      </c>
    </row>
    <row r="83" spans="1:9" ht="15.75" thickBot="1" x14ac:dyDescent="0.3">
      <c r="A83" s="107" t="s">
        <v>207</v>
      </c>
      <c r="B83" s="115" t="s">
        <v>46</v>
      </c>
      <c r="C83" s="115">
        <v>9537</v>
      </c>
      <c r="D83" s="116" t="s">
        <v>65</v>
      </c>
      <c r="E83" s="117">
        <v>127.35</v>
      </c>
      <c r="F83" s="115" t="s">
        <v>13</v>
      </c>
      <c r="G83" s="118">
        <v>1.23</v>
      </c>
      <c r="H83" s="118">
        <f t="shared" si="14"/>
        <v>1.5195419999999999</v>
      </c>
      <c r="I83" s="118">
        <f t="shared" si="15"/>
        <v>193.5136737</v>
      </c>
    </row>
    <row r="84" spans="1:9" ht="15.75" thickBot="1" x14ac:dyDescent="0.3">
      <c r="A84" s="119"/>
      <c r="B84" s="120"/>
      <c r="C84" s="120"/>
      <c r="D84" s="121"/>
      <c r="E84" s="122" t="s">
        <v>44</v>
      </c>
      <c r="F84" s="122"/>
      <c r="G84" s="122"/>
      <c r="H84" s="122"/>
      <c r="I84" s="123">
        <f>SUM(I79:I83)</f>
        <v>4924.8325335</v>
      </c>
    </row>
    <row r="85" spans="1:9" ht="15.75" thickBot="1" x14ac:dyDescent="0.3">
      <c r="A85" s="110"/>
      <c r="B85" s="111"/>
      <c r="C85" s="111"/>
      <c r="D85" s="111"/>
      <c r="E85" s="112"/>
      <c r="F85" s="111"/>
      <c r="G85" s="113" t="s">
        <v>45</v>
      </c>
      <c r="H85" s="113"/>
      <c r="I85" s="114">
        <f>SUM(I84,I77,I71,I54,I43,I38,I24,I14)</f>
        <v>96753.946913371197</v>
      </c>
    </row>
    <row r="86" spans="1:9" x14ac:dyDescent="0.25">
      <c r="A86" s="29"/>
    </row>
    <row r="87" spans="1:9" x14ac:dyDescent="0.25">
      <c r="A87" s="1"/>
    </row>
    <row r="88" spans="1:9" x14ac:dyDescent="0.25">
      <c r="A88" s="2"/>
    </row>
  </sheetData>
  <mergeCells count="12">
    <mergeCell ref="E84:H84"/>
    <mergeCell ref="E43:H43"/>
    <mergeCell ref="E24:H24"/>
    <mergeCell ref="E38:H38"/>
    <mergeCell ref="E54:H54"/>
    <mergeCell ref="E77:H77"/>
    <mergeCell ref="E71:H71"/>
    <mergeCell ref="E14:H14"/>
    <mergeCell ref="A1:I1"/>
    <mergeCell ref="E3:I3"/>
    <mergeCell ref="E8:F8"/>
    <mergeCell ref="H9:I9"/>
  </mergeCells>
  <conditionalFormatting sqref="F13 C54:C59 C64">
    <cfRule type="expression" dxfId="82" priority="340" stopIfTrue="1">
      <formula>$C13=1</formula>
    </cfRule>
    <cfRule type="expression" dxfId="81" priority="341" stopIfTrue="1">
      <formula>OR($C13=0,$C13=2,$C13=3,$C13=4)</formula>
    </cfRule>
  </conditionalFormatting>
  <conditionalFormatting sqref="G12:G13 G57:G59 G62:G64">
    <cfRule type="expression" dxfId="80" priority="365" stopIfTrue="1">
      <formula>$C12=1</formula>
    </cfRule>
    <cfRule type="expression" dxfId="79" priority="366" stopIfTrue="1">
      <formula>OR($C12=0,$C12=2,$C12=3,$C12=4)</formula>
    </cfRule>
    <cfRule type="expression" dxfId="78" priority="367" stopIfTrue="1">
      <formula>AND(TIPOORCAMENTO="Licitado",$C12&lt;&gt;"L",$C12&lt;&gt;-1)</formula>
    </cfRule>
  </conditionalFormatting>
  <conditionalFormatting sqref="D12 D76 D54:D59 D64">
    <cfRule type="expression" dxfId="77" priority="309" stopIfTrue="1">
      <formula>$C12=1</formula>
    </cfRule>
    <cfRule type="expression" dxfId="76" priority="310" stopIfTrue="1">
      <formula>OR($C12=0,$C12=2,$C12=3,$C12=4)</formula>
    </cfRule>
  </conditionalFormatting>
  <conditionalFormatting sqref="F12">
    <cfRule type="expression" dxfId="75" priority="288" stopIfTrue="1">
      <formula>$C12=1</formula>
    </cfRule>
    <cfRule type="expression" dxfId="74" priority="289" stopIfTrue="1">
      <formula>OR($C12=0,$C12=2,$C12=3,$C12=4)</formula>
    </cfRule>
  </conditionalFormatting>
  <conditionalFormatting sqref="D40:D42">
    <cfRule type="expression" dxfId="73" priority="220" stopIfTrue="1">
      <formula>$C40=1</formula>
    </cfRule>
    <cfRule type="expression" dxfId="72" priority="221" stopIfTrue="1">
      <formula>OR($C40=0,$C40=2,$C40=3,$C40=4)</formula>
    </cfRule>
  </conditionalFormatting>
  <conditionalFormatting sqref="C40:C42 E40:E42">
    <cfRule type="expression" dxfId="71" priority="222" stopIfTrue="1">
      <formula>$C40=1</formula>
    </cfRule>
    <cfRule type="expression" dxfId="70" priority="223" stopIfTrue="1">
      <formula>OR($C40=0,$C40=2,$C40=3,$C40=4)</formula>
    </cfRule>
  </conditionalFormatting>
  <conditionalFormatting sqref="D46">
    <cfRule type="expression" dxfId="69" priority="161" stopIfTrue="1">
      <formula>$C46=1</formula>
    </cfRule>
    <cfRule type="expression" dxfId="68" priority="162" stopIfTrue="1">
      <formula>OR($C46=0,$C46=2,$C46=3,$C46=4)</formula>
    </cfRule>
  </conditionalFormatting>
  <conditionalFormatting sqref="D13">
    <cfRule type="expression" dxfId="67" priority="182" stopIfTrue="1">
      <formula>$C13=1</formula>
    </cfRule>
    <cfRule type="expression" dxfId="66" priority="183" stopIfTrue="1">
      <formula>OR($C13=0,$C13=2,$C13=3,$C13=4)</formula>
    </cfRule>
  </conditionalFormatting>
  <conditionalFormatting sqref="C46">
    <cfRule type="expression" dxfId="65" priority="163" stopIfTrue="1">
      <formula>$C46=1</formula>
    </cfRule>
    <cfRule type="expression" dxfId="64" priority="164" stopIfTrue="1">
      <formula>OR($C46=0,$C46=2,$C46=3,$C46=4)</formula>
    </cfRule>
  </conditionalFormatting>
  <conditionalFormatting sqref="D47">
    <cfRule type="expression" dxfId="63" priority="157" stopIfTrue="1">
      <formula>$C47=1</formula>
    </cfRule>
    <cfRule type="expression" dxfId="62" priority="158" stopIfTrue="1">
      <formula>OR($C47=0,$C47=2,$C47=3,$C47=4)</formula>
    </cfRule>
  </conditionalFormatting>
  <conditionalFormatting sqref="C47">
    <cfRule type="expression" dxfId="61" priority="159" stopIfTrue="1">
      <formula>$C47=1</formula>
    </cfRule>
    <cfRule type="expression" dxfId="60" priority="160" stopIfTrue="1">
      <formula>OR($C47=0,$C47=2,$C47=3,$C47=4)</formula>
    </cfRule>
  </conditionalFormatting>
  <conditionalFormatting sqref="D50">
    <cfRule type="expression" dxfId="59" priority="153" stopIfTrue="1">
      <formula>$C50=1</formula>
    </cfRule>
    <cfRule type="expression" dxfId="58" priority="154" stopIfTrue="1">
      <formula>OR($C50=0,$C50=2,$C50=3,$C50=4)</formula>
    </cfRule>
  </conditionalFormatting>
  <conditionalFormatting sqref="C50">
    <cfRule type="expression" dxfId="57" priority="155" stopIfTrue="1">
      <formula>$C50=1</formula>
    </cfRule>
    <cfRule type="expression" dxfId="56" priority="156" stopIfTrue="1">
      <formula>OR($C50=0,$C50=2,$C50=3,$C50=4)</formula>
    </cfRule>
  </conditionalFormatting>
  <conditionalFormatting sqref="D51">
    <cfRule type="expression" dxfId="55" priority="149" stopIfTrue="1">
      <formula>$C51=1</formula>
    </cfRule>
    <cfRule type="expression" dxfId="54" priority="150" stopIfTrue="1">
      <formula>OR($C51=0,$C51=2,$C51=3,$C51=4)</formula>
    </cfRule>
  </conditionalFormatting>
  <conditionalFormatting sqref="C51">
    <cfRule type="expression" dxfId="53" priority="151" stopIfTrue="1">
      <formula>$C51=1</formula>
    </cfRule>
    <cfRule type="expression" dxfId="52" priority="152" stopIfTrue="1">
      <formula>OR($C51=0,$C51=2,$C51=3,$C51=4)</formula>
    </cfRule>
  </conditionalFormatting>
  <conditionalFormatting sqref="D52">
    <cfRule type="expression" dxfId="51" priority="145" stopIfTrue="1">
      <formula>$C52=1</formula>
    </cfRule>
    <cfRule type="expression" dxfId="50" priority="146" stopIfTrue="1">
      <formula>OR($C52=0,$C52=2,$C52=3,$C52=4)</formula>
    </cfRule>
  </conditionalFormatting>
  <conditionalFormatting sqref="C52">
    <cfRule type="expression" dxfId="49" priority="147" stopIfTrue="1">
      <formula>$C52=1</formula>
    </cfRule>
    <cfRule type="expression" dxfId="48" priority="148" stopIfTrue="1">
      <formula>OR($C52=0,$C52=2,$C52=3,$C52=4)</formula>
    </cfRule>
  </conditionalFormatting>
  <conditionalFormatting sqref="D53">
    <cfRule type="expression" dxfId="47" priority="141" stopIfTrue="1">
      <formula>$C53=1</formula>
    </cfRule>
    <cfRule type="expression" dxfId="46" priority="142" stopIfTrue="1">
      <formula>OR($C53=0,$C53=2,$C53=3,$C53=4)</formula>
    </cfRule>
  </conditionalFormatting>
  <conditionalFormatting sqref="C53">
    <cfRule type="expression" dxfId="45" priority="143" stopIfTrue="1">
      <formula>$C53=1</formula>
    </cfRule>
    <cfRule type="expression" dxfId="44" priority="144" stopIfTrue="1">
      <formula>OR($C53=0,$C53=2,$C53=3,$C53=4)</formula>
    </cfRule>
  </conditionalFormatting>
  <conditionalFormatting sqref="D48">
    <cfRule type="expression" dxfId="43" priority="125" stopIfTrue="1">
      <formula>$C48=1</formula>
    </cfRule>
    <cfRule type="expression" dxfId="42" priority="126" stopIfTrue="1">
      <formula>OR($C48=0,$C48=2,$C48=3,$C48=4)</formula>
    </cfRule>
  </conditionalFormatting>
  <conditionalFormatting sqref="C48">
    <cfRule type="expression" dxfId="41" priority="127" stopIfTrue="1">
      <formula>$C48=1</formula>
    </cfRule>
    <cfRule type="expression" dxfId="40" priority="128" stopIfTrue="1">
      <formula>OR($C48=0,$C48=2,$C48=3,$C48=4)</formula>
    </cfRule>
  </conditionalFormatting>
  <conditionalFormatting sqref="D49">
    <cfRule type="expression" dxfId="39" priority="121" stopIfTrue="1">
      <formula>$C49=1</formula>
    </cfRule>
    <cfRule type="expression" dxfId="38" priority="122" stopIfTrue="1">
      <formula>OR($C49=0,$C49=2,$C49=3,$C49=4)</formula>
    </cfRule>
  </conditionalFormatting>
  <conditionalFormatting sqref="C49">
    <cfRule type="expression" dxfId="37" priority="123" stopIfTrue="1">
      <formula>$C49=1</formula>
    </cfRule>
    <cfRule type="expression" dxfId="36" priority="124" stopIfTrue="1">
      <formula>OR($C49=0,$C49=2,$C49=3,$C49=4)</formula>
    </cfRule>
  </conditionalFormatting>
  <conditionalFormatting sqref="D71">
    <cfRule type="expression" dxfId="35" priority="117" stopIfTrue="1">
      <formula>$C71=1</formula>
    </cfRule>
    <cfRule type="expression" dxfId="34" priority="118" stopIfTrue="1">
      <formula>OR($C71=0,$C71=2,$C71=3,$C71=4)</formula>
    </cfRule>
  </conditionalFormatting>
  <conditionalFormatting sqref="C71">
    <cfRule type="expression" dxfId="33" priority="119" stopIfTrue="1">
      <formula>$C71=1</formula>
    </cfRule>
    <cfRule type="expression" dxfId="32" priority="120" stopIfTrue="1">
      <formula>OR($C71=0,$C71=2,$C71=3,$C71=4)</formula>
    </cfRule>
  </conditionalFormatting>
  <conditionalFormatting sqref="D73">
    <cfRule type="expression" dxfId="31" priority="69" stopIfTrue="1">
      <formula>$C73=1</formula>
    </cfRule>
    <cfRule type="expression" dxfId="30" priority="70" stopIfTrue="1">
      <formula>OR($C73=0,$C73=2,$C73=3,$C73=4)</formula>
    </cfRule>
  </conditionalFormatting>
  <conditionalFormatting sqref="C73">
    <cfRule type="expression" dxfId="29" priority="71" stopIfTrue="1">
      <formula>$C73=1</formula>
    </cfRule>
    <cfRule type="expression" dxfId="28" priority="72" stopIfTrue="1">
      <formula>OR($C73=0,$C73=2,$C73=3,$C73=4)</formula>
    </cfRule>
  </conditionalFormatting>
  <conditionalFormatting sqref="D74:D75">
    <cfRule type="expression" dxfId="27" priority="65" stopIfTrue="1">
      <formula>$C74=1</formula>
    </cfRule>
    <cfRule type="expression" dxfId="26" priority="66" stopIfTrue="1">
      <formula>OR($C74=0,$C74=2,$C74=3,$C74=4)</formula>
    </cfRule>
  </conditionalFormatting>
  <conditionalFormatting sqref="C74:C75">
    <cfRule type="expression" dxfId="25" priority="67" stopIfTrue="1">
      <formula>$C74=1</formula>
    </cfRule>
    <cfRule type="expression" dxfId="24" priority="68" stopIfTrue="1">
      <formula>OR($C74=0,$C74=2,$C74=3,$C74=4)</formula>
    </cfRule>
  </conditionalFormatting>
  <conditionalFormatting sqref="C76">
    <cfRule type="expression" dxfId="19" priority="57" stopIfTrue="1">
      <formula>$C76=1</formula>
    </cfRule>
    <cfRule type="expression" dxfId="18" priority="58" stopIfTrue="1">
      <formula>OR($C76=0,$C76=2,$C76=3,$C76=4)</formula>
    </cfRule>
  </conditionalFormatting>
  <conditionalFormatting sqref="D60:D61">
    <cfRule type="expression" dxfId="17" priority="40" stopIfTrue="1">
      <formula>$C60=1</formula>
    </cfRule>
    <cfRule type="expression" dxfId="16" priority="41" stopIfTrue="1">
      <formula>OR($C60=0,$C60=2,$C60=3,$C60=4)</formula>
    </cfRule>
  </conditionalFormatting>
  <conditionalFormatting sqref="C60:C61">
    <cfRule type="expression" dxfId="15" priority="42" stopIfTrue="1">
      <formula>$C60=1</formula>
    </cfRule>
    <cfRule type="expression" dxfId="14" priority="43" stopIfTrue="1">
      <formula>OR($C60=0,$C60=2,$C60=3,$C60=4)</formula>
    </cfRule>
  </conditionalFormatting>
  <conditionalFormatting sqref="G60:G61">
    <cfRule type="expression" dxfId="13" priority="33" stopIfTrue="1">
      <formula>$C60=1</formula>
    </cfRule>
    <cfRule type="expression" dxfId="12" priority="34" stopIfTrue="1">
      <formula>OR($C60=0,$C60=2,$C60=3,$C60=4)</formula>
    </cfRule>
    <cfRule type="expression" dxfId="11" priority="35" stopIfTrue="1">
      <formula>AND(TIPOORCAMENTO="Licitado",$C60&lt;&gt;"L",$C60&lt;&gt;-1)</formula>
    </cfRule>
  </conditionalFormatting>
  <conditionalFormatting sqref="D62:D63">
    <cfRule type="expression" dxfId="10" priority="26" stopIfTrue="1">
      <formula>$C62=1</formula>
    </cfRule>
    <cfRule type="expression" dxfId="9" priority="27" stopIfTrue="1">
      <formula>OR($C62=0,$C62=2,$C62=3,$C62=4)</formula>
    </cfRule>
  </conditionalFormatting>
  <conditionalFormatting sqref="C62:C63">
    <cfRule type="expression" dxfId="8" priority="28" stopIfTrue="1">
      <formula>$C62=1</formula>
    </cfRule>
    <cfRule type="expression" dxfId="7" priority="29" stopIfTrue="1">
      <formula>OR($C62=0,$C62=2,$C62=3,$C62=4)</formula>
    </cfRule>
  </conditionalFormatting>
  <conditionalFormatting sqref="D65:D70">
    <cfRule type="expression" dxfId="6" priority="7" stopIfTrue="1">
      <formula>$C65=1</formula>
    </cfRule>
    <cfRule type="expression" dxfId="5" priority="8" stopIfTrue="1">
      <formula>OR($C65=0,$C65=2,$C65=3,$C65=4)</formula>
    </cfRule>
  </conditionalFormatting>
  <conditionalFormatting sqref="C65:C70">
    <cfRule type="expression" dxfId="4" priority="9" stopIfTrue="1">
      <formula>$C65=1</formula>
    </cfRule>
    <cfRule type="expression" dxfId="3" priority="10" stopIfTrue="1">
      <formula>OR($C65=0,$C65=2,$C65=3,$C65=4)</formula>
    </cfRule>
  </conditionalFormatting>
  <conditionalFormatting sqref="G65:G70">
    <cfRule type="expression" dxfId="2" priority="1" stopIfTrue="1">
      <formula>$C65=1</formula>
    </cfRule>
    <cfRule type="expression" dxfId="1" priority="2" stopIfTrue="1">
      <formula>OR($C65=0,$C65=2,$C65=3,$C65=4)</formula>
    </cfRule>
    <cfRule type="expression" dxfId="0" priority="3" stopIfTrue="1">
      <formula>AND(TIPOORCAMENTO="Licitado",$C65&lt;&gt;"L",$C65&lt;&gt;-1)</formula>
    </cfRule>
  </conditionalFormatting>
  <dataValidations disablePrompts="1" count="1">
    <dataValidation type="decimal" operator="greaterThan" allowBlank="1" showErrorMessage="1" error="Apenas números decimais maiores que zero." sqref="G12:G13 G57:G70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1:C42 C51:D52 C53 C46:C50 C59:C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>
      <selection activeCell="M22" sqref="M22"/>
    </sheetView>
  </sheetViews>
  <sheetFormatPr defaultRowHeight="15" x14ac:dyDescent="0.25"/>
  <cols>
    <col min="1" max="1" width="3.28515625" customWidth="1"/>
    <col min="2" max="2" width="14.85546875" customWidth="1"/>
    <col min="3" max="15" width="8.85546875" customWidth="1"/>
  </cols>
  <sheetData>
    <row r="1" spans="1:20" ht="18" x14ac:dyDescent="0.25">
      <c r="A1" s="50" t="s">
        <v>67</v>
      </c>
      <c r="B1" s="51"/>
      <c r="C1" s="51"/>
      <c r="D1" s="51"/>
      <c r="E1" s="51"/>
      <c r="F1" s="51"/>
      <c r="G1" s="51"/>
      <c r="H1" s="51"/>
      <c r="I1" s="51"/>
      <c r="J1" s="51"/>
      <c r="K1" s="10"/>
      <c r="L1" s="10"/>
      <c r="M1" s="11"/>
      <c r="N1" s="10"/>
      <c r="O1" s="13"/>
      <c r="P1" s="13"/>
    </row>
    <row r="2" spans="1:20" x14ac:dyDescent="0.25">
      <c r="A2" s="12" t="s">
        <v>210</v>
      </c>
      <c r="B2" s="9"/>
      <c r="C2" s="8"/>
      <c r="D2" s="8"/>
      <c r="E2" s="8"/>
      <c r="F2" s="8"/>
      <c r="G2" s="8"/>
      <c r="H2" s="13"/>
      <c r="I2" s="13"/>
      <c r="J2" s="13"/>
      <c r="K2" s="13"/>
      <c r="L2" s="13"/>
      <c r="M2" s="14"/>
      <c r="N2" s="13"/>
      <c r="O2" s="13"/>
      <c r="P2" s="13"/>
    </row>
    <row r="3" spans="1:20" x14ac:dyDescent="0.25">
      <c r="A3" s="12" t="s">
        <v>211</v>
      </c>
      <c r="B3" s="9"/>
      <c r="C3" s="8"/>
      <c r="D3" s="8"/>
      <c r="E3" s="8"/>
      <c r="F3" s="8"/>
      <c r="G3" s="8"/>
      <c r="H3" s="13"/>
      <c r="I3" s="13"/>
      <c r="J3" s="13"/>
      <c r="K3" s="13"/>
      <c r="L3" s="13"/>
      <c r="M3" s="14"/>
      <c r="N3" s="13"/>
      <c r="O3" s="13"/>
      <c r="P3" s="13"/>
    </row>
    <row r="4" spans="1:20" x14ac:dyDescent="0.25">
      <c r="A4" s="12" t="s">
        <v>68</v>
      </c>
      <c r="B4" s="9"/>
      <c r="C4" s="8"/>
      <c r="D4" s="8"/>
      <c r="E4" s="8"/>
      <c r="F4" s="8"/>
      <c r="G4" s="8"/>
      <c r="H4" s="13"/>
      <c r="I4" s="13"/>
      <c r="J4" s="13"/>
      <c r="K4" s="13"/>
      <c r="L4" s="13"/>
      <c r="M4" s="14"/>
      <c r="N4" s="13"/>
      <c r="O4" s="13"/>
      <c r="P4" s="13"/>
    </row>
    <row r="5" spans="1:20" x14ac:dyDescent="0.25">
      <c r="A5" s="12" t="s">
        <v>212</v>
      </c>
      <c r="B5" s="9"/>
      <c r="C5" s="52"/>
      <c r="D5" s="52"/>
      <c r="E5" s="8"/>
      <c r="F5" s="8"/>
      <c r="G5" s="8"/>
      <c r="H5" s="13"/>
      <c r="I5" s="13"/>
      <c r="J5" s="13"/>
      <c r="K5" s="13"/>
      <c r="L5" s="13"/>
      <c r="M5" s="14"/>
      <c r="N5" s="13"/>
      <c r="O5" s="13"/>
      <c r="P5" s="13"/>
      <c r="Q5" s="13"/>
      <c r="R5" s="13"/>
      <c r="S5" s="13"/>
      <c r="T5" s="13"/>
    </row>
    <row r="6" spans="1:20" ht="15.75" thickBot="1" x14ac:dyDescent="0.3">
      <c r="A6" s="215"/>
      <c r="B6" s="216"/>
      <c r="C6" s="217"/>
      <c r="D6" s="217"/>
      <c r="E6" s="218"/>
      <c r="F6" s="218"/>
      <c r="G6" s="218"/>
      <c r="H6" s="219"/>
      <c r="I6" s="219"/>
      <c r="J6" s="219"/>
      <c r="K6" s="219"/>
      <c r="L6" s="219"/>
      <c r="M6" s="220"/>
      <c r="N6" s="13"/>
      <c r="O6" s="13"/>
      <c r="Q6" s="13"/>
      <c r="R6" s="13"/>
      <c r="S6" s="13"/>
      <c r="T6" s="13"/>
    </row>
    <row r="7" spans="1:20" ht="15.75" thickBot="1" x14ac:dyDescent="0.3">
      <c r="A7" s="204" t="s">
        <v>69</v>
      </c>
      <c r="B7" s="205" t="s">
        <v>10</v>
      </c>
      <c r="C7" s="195" t="s">
        <v>70</v>
      </c>
      <c r="D7" s="206" t="s">
        <v>71</v>
      </c>
      <c r="E7" s="196"/>
      <c r="F7" s="207"/>
      <c r="G7" s="206" t="s">
        <v>74</v>
      </c>
      <c r="H7" s="196"/>
      <c r="I7" s="197"/>
      <c r="J7" s="206" t="s">
        <v>75</v>
      </c>
      <c r="K7" s="196"/>
      <c r="L7" s="197"/>
      <c r="M7" s="208"/>
      <c r="N7" s="198"/>
      <c r="O7" s="198"/>
      <c r="Q7" s="13"/>
      <c r="R7" s="201"/>
      <c r="S7" s="201"/>
      <c r="T7" s="13"/>
    </row>
    <row r="8" spans="1:20" x14ac:dyDescent="0.25">
      <c r="A8" s="23"/>
      <c r="B8" s="24"/>
      <c r="C8" s="24"/>
      <c r="D8" s="41" t="s">
        <v>72</v>
      </c>
      <c r="E8" s="41" t="s">
        <v>73</v>
      </c>
      <c r="F8" s="41" t="s">
        <v>208</v>
      </c>
      <c r="G8" s="41" t="s">
        <v>72</v>
      </c>
      <c r="H8" s="41" t="s">
        <v>73</v>
      </c>
      <c r="I8" s="41" t="s">
        <v>208</v>
      </c>
      <c r="J8" s="41" t="s">
        <v>72</v>
      </c>
      <c r="K8" s="41" t="s">
        <v>73</v>
      </c>
      <c r="L8" s="194" t="s">
        <v>208</v>
      </c>
      <c r="M8" s="221" t="s">
        <v>209</v>
      </c>
      <c r="N8" s="9"/>
      <c r="O8" s="9"/>
      <c r="Q8" s="13"/>
      <c r="R8" s="9"/>
      <c r="S8" s="9"/>
      <c r="T8" s="13"/>
    </row>
    <row r="9" spans="1:20" x14ac:dyDescent="0.25">
      <c r="A9" s="25">
        <v>1</v>
      </c>
      <c r="B9" s="16" t="str">
        <f>'Orçamento '!D10</f>
        <v>SUPER ESTRUTURA</v>
      </c>
      <c r="C9" s="17">
        <f>'Orçamento '!I14</f>
        <v>394.45827839999998</v>
      </c>
      <c r="D9" s="18">
        <v>1</v>
      </c>
      <c r="E9" s="18">
        <v>1</v>
      </c>
      <c r="F9" s="17">
        <f>C9</f>
        <v>394.45827839999998</v>
      </c>
      <c r="G9" s="18">
        <v>0</v>
      </c>
      <c r="H9" s="18">
        <v>1</v>
      </c>
      <c r="I9" s="17">
        <v>0</v>
      </c>
      <c r="J9" s="18">
        <v>0</v>
      </c>
      <c r="K9" s="18">
        <v>1</v>
      </c>
      <c r="L9" s="202">
        <v>0</v>
      </c>
      <c r="M9" s="222"/>
      <c r="N9" s="199"/>
      <c r="O9" s="199"/>
      <c r="Q9" s="13"/>
      <c r="R9" s="199"/>
      <c r="S9" s="199"/>
      <c r="T9" s="13"/>
    </row>
    <row r="10" spans="1:20" x14ac:dyDescent="0.25">
      <c r="A10" s="25">
        <v>2</v>
      </c>
      <c r="B10" s="20" t="str">
        <f>'Orçamento '!D15</f>
        <v>PAREDES E PAINÉIS</v>
      </c>
      <c r="C10" s="17">
        <f>'Orçamento '!I24</f>
        <v>32331.540978600002</v>
      </c>
      <c r="D10" s="18">
        <v>0.5</v>
      </c>
      <c r="E10" s="18">
        <v>0.5</v>
      </c>
      <c r="F10" s="17">
        <f>C10/2</f>
        <v>16165.770489300001</v>
      </c>
      <c r="G10" s="18">
        <v>0.3</v>
      </c>
      <c r="H10" s="18">
        <v>0.8</v>
      </c>
      <c r="I10" s="17">
        <f>C10*0.3</f>
        <v>9699.4622935799998</v>
      </c>
      <c r="J10" s="18">
        <v>0.2</v>
      </c>
      <c r="K10" s="18">
        <v>1</v>
      </c>
      <c r="L10" s="202">
        <f>C10*0.2</f>
        <v>6466.3081957200011</v>
      </c>
      <c r="M10" s="223"/>
      <c r="N10" s="199"/>
      <c r="O10" s="199"/>
      <c r="Q10" s="13"/>
      <c r="R10" s="199"/>
      <c r="S10" s="199"/>
      <c r="T10" s="13"/>
    </row>
    <row r="11" spans="1:20" x14ac:dyDescent="0.25">
      <c r="A11" s="25">
        <v>3</v>
      </c>
      <c r="B11" s="15" t="str">
        <f>'Orçamento '!D25</f>
        <v>REVESTIMENTOS</v>
      </c>
      <c r="C11" s="17">
        <f>'Orçamento '!I38</f>
        <v>40073.591690071204</v>
      </c>
      <c r="D11" s="18">
        <v>0.1</v>
      </c>
      <c r="E11" s="18">
        <v>0.1</v>
      </c>
      <c r="F11" s="17">
        <f>C11*0.1</f>
        <v>4007.3591690071207</v>
      </c>
      <c r="G11" s="18">
        <v>0.6</v>
      </c>
      <c r="H11" s="18">
        <v>0.7</v>
      </c>
      <c r="I11" s="17">
        <f>C11*0.6</f>
        <v>24044.155014042721</v>
      </c>
      <c r="J11" s="18">
        <v>0.3</v>
      </c>
      <c r="K11" s="18">
        <v>1</v>
      </c>
      <c r="L11" s="202">
        <f>C11*0.3</f>
        <v>12022.07750702136</v>
      </c>
      <c r="M11" s="223"/>
      <c r="N11" s="199"/>
      <c r="O11" s="199"/>
      <c r="Q11" s="13"/>
      <c r="R11" s="199"/>
      <c r="S11" s="199"/>
      <c r="T11" s="13"/>
    </row>
    <row r="12" spans="1:20" x14ac:dyDescent="0.25">
      <c r="A12" s="26">
        <v>4</v>
      </c>
      <c r="B12" s="21" t="str">
        <f>'Orçamento '!D39</f>
        <v>PAVIMENTAÇÕES</v>
      </c>
      <c r="C12" s="22">
        <f>'Orçamento '!I43</f>
        <v>6639.2916216000003</v>
      </c>
      <c r="D12" s="19">
        <v>0.3</v>
      </c>
      <c r="E12" s="19">
        <v>0.3</v>
      </c>
      <c r="F12" s="22">
        <f>C12*0.3</f>
        <v>1991.7874864800001</v>
      </c>
      <c r="G12" s="19">
        <v>0.7</v>
      </c>
      <c r="H12" s="19">
        <v>1</v>
      </c>
      <c r="I12" s="22">
        <f>C12*0.7</f>
        <v>4647.5041351199998</v>
      </c>
      <c r="J12" s="19">
        <v>0</v>
      </c>
      <c r="K12" s="19">
        <v>1</v>
      </c>
      <c r="L12" s="203">
        <v>0</v>
      </c>
      <c r="M12" s="223"/>
      <c r="N12" s="199"/>
      <c r="O12" s="199"/>
      <c r="Q12" s="13"/>
      <c r="R12" s="199"/>
      <c r="S12" s="199"/>
      <c r="T12" s="13"/>
    </row>
    <row r="13" spans="1:20" x14ac:dyDescent="0.25">
      <c r="A13" s="26">
        <v>5</v>
      </c>
      <c r="B13" s="21" t="str">
        <f>'Orçamento '!D44</f>
        <v>INSTALAÇÕES</v>
      </c>
      <c r="C13" s="22">
        <f>SUM('Orçamento '!I54,'Orçamento '!I71)</f>
        <v>12121.754683200001</v>
      </c>
      <c r="D13" s="19">
        <v>1</v>
      </c>
      <c r="E13" s="19">
        <v>1</v>
      </c>
      <c r="F13" s="22">
        <f>C13</f>
        <v>12121.754683200001</v>
      </c>
      <c r="G13" s="19">
        <v>0</v>
      </c>
      <c r="H13" s="19">
        <v>1</v>
      </c>
      <c r="I13" s="22">
        <v>0</v>
      </c>
      <c r="J13" s="19">
        <v>0</v>
      </c>
      <c r="K13" s="19">
        <v>1</v>
      </c>
      <c r="L13" s="203">
        <v>0</v>
      </c>
      <c r="M13" s="223"/>
      <c r="N13" s="199"/>
      <c r="O13" s="199"/>
      <c r="Q13" s="13"/>
      <c r="R13" s="199"/>
      <c r="S13" s="199"/>
      <c r="T13" s="13"/>
    </row>
    <row r="14" spans="1:20" x14ac:dyDescent="0.25">
      <c r="A14" s="26">
        <v>6</v>
      </c>
      <c r="B14" s="21" t="str">
        <f>'Orçamento '!D72</f>
        <v>PPCI</v>
      </c>
      <c r="C14" s="22">
        <f>'Orçamento '!I77</f>
        <v>268.47712799999999</v>
      </c>
      <c r="D14" s="19">
        <v>0</v>
      </c>
      <c r="E14" s="19">
        <v>0</v>
      </c>
      <c r="F14" s="22">
        <v>0</v>
      </c>
      <c r="G14" s="19">
        <v>0</v>
      </c>
      <c r="H14" s="19">
        <v>0</v>
      </c>
      <c r="I14" s="22">
        <v>0</v>
      </c>
      <c r="J14" s="19">
        <v>1</v>
      </c>
      <c r="K14" s="19">
        <v>1</v>
      </c>
      <c r="L14" s="203">
        <f>C14</f>
        <v>268.47712799999999</v>
      </c>
      <c r="M14" s="223"/>
      <c r="N14" s="199"/>
      <c r="O14" s="199"/>
      <c r="Q14" s="13"/>
      <c r="R14" s="199"/>
      <c r="S14" s="199"/>
      <c r="T14" s="13"/>
    </row>
    <row r="15" spans="1:20" ht="15.75" thickBot="1" x14ac:dyDescent="0.3">
      <c r="A15" s="224">
        <v>7</v>
      </c>
      <c r="B15" s="27" t="str">
        <f>'Orçamento '!D78</f>
        <v>COMPLEMENTAÇÃO</v>
      </c>
      <c r="C15" s="28">
        <f>'Orçamento '!I84</f>
        <v>4924.8325335</v>
      </c>
      <c r="D15" s="225">
        <v>0</v>
      </c>
      <c r="E15" s="225">
        <v>0</v>
      </c>
      <c r="F15" s="28">
        <v>0</v>
      </c>
      <c r="G15" s="225">
        <v>0.5</v>
      </c>
      <c r="H15" s="225">
        <v>0.5</v>
      </c>
      <c r="I15" s="28">
        <f>C15*0.5</f>
        <v>2462.41626675</v>
      </c>
      <c r="J15" s="225">
        <v>0.5</v>
      </c>
      <c r="K15" s="225">
        <v>1</v>
      </c>
      <c r="L15" s="226">
        <f>C15*0.5</f>
        <v>2462.41626675</v>
      </c>
      <c r="M15" s="227"/>
      <c r="N15" s="199"/>
      <c r="O15" s="199"/>
      <c r="Q15" s="13"/>
      <c r="R15" s="199"/>
      <c r="S15" s="199"/>
      <c r="T15" s="13"/>
    </row>
    <row r="16" spans="1:20" ht="15.75" thickBot="1" x14ac:dyDescent="0.3">
      <c r="A16" s="209"/>
      <c r="B16" s="210" t="s">
        <v>140</v>
      </c>
      <c r="C16" s="211">
        <f>'Orçamento '!I85</f>
        <v>96753.946913371197</v>
      </c>
      <c r="D16" s="212"/>
      <c r="E16" s="212"/>
      <c r="F16" s="212">
        <f>SUM(F9:F15)</f>
        <v>34681.130106387121</v>
      </c>
      <c r="G16" s="212"/>
      <c r="H16" s="212"/>
      <c r="I16" s="212">
        <f>SUM(I9:I15)</f>
        <v>40853.537709492717</v>
      </c>
      <c r="J16" s="212"/>
      <c r="K16" s="212"/>
      <c r="L16" s="213">
        <f>SUM(L9:L15)</f>
        <v>21219.279097491359</v>
      </c>
      <c r="M16" s="214">
        <f>SUM(L16,I16,F16)</f>
        <v>96753.946913371197</v>
      </c>
      <c r="N16" s="200"/>
      <c r="O16" s="200"/>
      <c r="Q16" s="13"/>
      <c r="R16" s="200"/>
      <c r="S16" s="200"/>
      <c r="T16" s="13"/>
    </row>
    <row r="17" spans="14:20" x14ac:dyDescent="0.25">
      <c r="N17" s="13"/>
      <c r="O17" s="13"/>
      <c r="Q17" s="13"/>
      <c r="R17" s="13"/>
      <c r="S17" s="13"/>
      <c r="T17" s="13"/>
    </row>
    <row r="18" spans="14:20" x14ac:dyDescent="0.25">
      <c r="N18" s="13"/>
      <c r="O18" s="13"/>
      <c r="Q18" s="13"/>
      <c r="R18" s="13"/>
      <c r="S18" s="13"/>
      <c r="T18" s="13"/>
    </row>
    <row r="19" spans="14:20" x14ac:dyDescent="0.25">
      <c r="Q19" s="13"/>
      <c r="R19" s="13"/>
      <c r="S19" s="13"/>
      <c r="T19" s="13"/>
    </row>
  </sheetData>
  <mergeCells count="7">
    <mergeCell ref="M9:M15"/>
    <mergeCell ref="R7:S7"/>
    <mergeCell ref="D7:F7"/>
    <mergeCell ref="G7:I7"/>
    <mergeCell ref="J7:L7"/>
    <mergeCell ref="A1:J1"/>
    <mergeCell ref="C5:D5"/>
  </mergeCells>
  <pageMargins left="0" right="0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Orçamento </vt:lpstr>
      <vt:lpstr>Cronograma fis-fin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Tributost2</dc:creator>
  <cp:lastModifiedBy>Tributost2</cp:lastModifiedBy>
  <cp:lastPrinted>2021-02-02T12:21:40Z</cp:lastPrinted>
  <dcterms:created xsi:type="dcterms:W3CDTF">2019-11-12T18:58:19Z</dcterms:created>
  <dcterms:modified xsi:type="dcterms:W3CDTF">2021-02-02T12:21:43Z</dcterms:modified>
</cp:coreProperties>
</file>